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95" windowWidth="13545" windowHeight="8445" activeTab="4"/>
  </bookViews>
  <sheets>
    <sheet name="CharAnfang" sheetId="1" r:id="rId1"/>
    <sheet name="NS1" sheetId="2" r:id="rId2"/>
    <sheet name="NS2" sheetId="3" r:id="rId3"/>
    <sheet name="S1" sheetId="4" r:id="rId4"/>
    <sheet name="S2" sheetId="5" r:id="rId5"/>
  </sheets>
  <definedNames/>
  <calcPr fullCalcOnLoad="1"/>
</workbook>
</file>

<file path=xl/sharedStrings.xml><?xml version="1.0" encoding="utf-8"?>
<sst xmlns="http://schemas.openxmlformats.org/spreadsheetml/2006/main" count="679" uniqueCount="103">
  <si>
    <t>Name des Singenden:</t>
  </si>
  <si>
    <t>EP:</t>
  </si>
  <si>
    <t>Rasse:</t>
  </si>
  <si>
    <t>Ringe:</t>
  </si>
  <si>
    <t>Rang:</t>
  </si>
  <si>
    <t>Attributspunkte:</t>
  </si>
  <si>
    <t>physische Attribute</t>
  </si>
  <si>
    <t>GW</t>
  </si>
  <si>
    <t>Steig.</t>
  </si>
  <si>
    <t>Rang</t>
  </si>
  <si>
    <t>psychische Attribute</t>
  </si>
  <si>
    <t>Kraft</t>
  </si>
  <si>
    <t>+</t>
  </si>
  <si>
    <t>=</t>
  </si>
  <si>
    <t>Rhythmus</t>
  </si>
  <si>
    <t>Kondition</t>
  </si>
  <si>
    <t>Melodie</t>
  </si>
  <si>
    <t>Geschick</t>
  </si>
  <si>
    <t>Ausdruck</t>
  </si>
  <si>
    <t>Wahrnehmung</t>
  </si>
  <si>
    <t>Intuition</t>
  </si>
  <si>
    <t>Widerstände</t>
  </si>
  <si>
    <t>Bonus</t>
  </si>
  <si>
    <t>Gesamt</t>
  </si>
  <si>
    <t>Rüstung</t>
  </si>
  <si>
    <t>physisch</t>
  </si>
  <si>
    <t>psychisch</t>
  </si>
  <si>
    <t>normal</t>
  </si>
  <si>
    <t>Kampf</t>
  </si>
  <si>
    <t xml:space="preserve">   gesamt</t>
  </si>
  <si>
    <t>aktuell</t>
  </si>
  <si>
    <t>Laufleistung</t>
  </si>
  <si>
    <t>/</t>
  </si>
  <si>
    <t>Trefferpunkte</t>
  </si>
  <si>
    <t>Verwundung bei</t>
  </si>
  <si>
    <t>Anzahl Wunden</t>
  </si>
  <si>
    <t>A/B</t>
  </si>
  <si>
    <t>maximale Traglast:</t>
  </si>
  <si>
    <t>kg</t>
  </si>
  <si>
    <t>Initiative</t>
  </si>
  <si>
    <t>maximale Hebelast:</t>
  </si>
  <si>
    <t xml:space="preserve">   Anzahl</t>
  </si>
  <si>
    <t xml:space="preserve">     Rang</t>
  </si>
  <si>
    <t>Mindestwurf</t>
  </si>
  <si>
    <t>Erholungsproben</t>
  </si>
  <si>
    <t>Niederschlag</t>
  </si>
  <si>
    <t>(mal Wunden)</t>
  </si>
  <si>
    <t>Nahkampf</t>
  </si>
  <si>
    <t>Angriff</t>
  </si>
  <si>
    <t>Schaden</t>
  </si>
  <si>
    <t>Fernkampf</t>
  </si>
  <si>
    <t>Besondere Fähigkeiten:</t>
  </si>
  <si>
    <t>Beute:</t>
  </si>
  <si>
    <t>GEGNER</t>
  </si>
  <si>
    <t>Art des Gegners:</t>
  </si>
  <si>
    <t>R</t>
  </si>
  <si>
    <t>Küstenspringer (jung)</t>
  </si>
  <si>
    <t>Scheren (6x)</t>
  </si>
  <si>
    <t>n.a.</t>
  </si>
  <si>
    <t>Wasseratmen</t>
  </si>
  <si>
    <t>Schalenstücke (Wert 1W10 FM)</t>
  </si>
  <si>
    <t>Schwimmleistung</t>
  </si>
  <si>
    <t>Küstenspringer (ausgewachsen)</t>
  </si>
  <si>
    <t>Mensch</t>
  </si>
  <si>
    <t>Wahrer Händler</t>
  </si>
  <si>
    <t>Wurfnadel</t>
  </si>
  <si>
    <t>• ein Angriff auf Diru dürfte die gesamte Niamad zum Feind machen</t>
  </si>
  <si>
    <t>• Dirus Haarnadeln sind vergiftet, Schadensstufe 10 je Runde</t>
  </si>
  <si>
    <t>Begleiter</t>
  </si>
  <si>
    <t>• ca. 40.000 FM, falls es jemand schafft, mit der Beute davonzukommen</t>
  </si>
  <si>
    <t>Diru von Glenaa (Oberste Niamad)</t>
  </si>
  <si>
    <t>NPC / GEGNER (Singender)</t>
  </si>
  <si>
    <t>Jua</t>
  </si>
  <si>
    <t>Klauen (2x)</t>
  </si>
  <si>
    <t>keine</t>
  </si>
  <si>
    <t>entfällt</t>
  </si>
  <si>
    <t>Zsakiizs</t>
  </si>
  <si>
    <t>Karawanenwächter</t>
  </si>
  <si>
    <t>Streiter</t>
  </si>
  <si>
    <t>Flügelklinge</t>
  </si>
  <si>
    <t>Wurfspeer</t>
  </si>
  <si>
    <t>• 4 Wurfspeere</t>
  </si>
  <si>
    <t>• 2 Flügelklingen (Z)</t>
  </si>
  <si>
    <t>• Kleinkram (Wert 2xW20 FM), darunter Halbedelsteine als Schuppenschmuck / Rüstung</t>
  </si>
  <si>
    <t>• Treffer bewirkt Umschlingen des Kopfes und sofortiges Aussaugen</t>
  </si>
  <si>
    <t>Lebenssauger</t>
  </si>
  <si>
    <t>• Schmuck-Artefakte und Schutzgewand</t>
  </si>
  <si>
    <t>---</t>
  </si>
  <si>
    <t>Schalenstücke und Scheren (Wert 10W20 FM)</t>
  </si>
  <si>
    <t>CHARAKTERBLATT KLANGWELTEN</t>
  </si>
  <si>
    <t>Name des Charakters:</t>
  </si>
  <si>
    <t>Chirim</t>
  </si>
  <si>
    <t>Fährtensucher</t>
  </si>
  <si>
    <t>Erfahrungspunkte insgesamt:</t>
  </si>
  <si>
    <t>Erfahrungspunkte aktuell:</t>
  </si>
  <si>
    <t>physische    Attribute</t>
  </si>
  <si>
    <t>Grund-wert</t>
  </si>
  <si>
    <t>Steige- rung</t>
  </si>
  <si>
    <t>psychische    Attribute</t>
  </si>
  <si>
    <t>m</t>
  </si>
  <si>
    <t>Abzug/Bonus</t>
  </si>
  <si>
    <t>Langschwert</t>
  </si>
  <si>
    <t>Kiara Schattenfell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</si>
</sst>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1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2" fillId="0" borderId="2" xfId="0" applyNumberFormat="1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Earthdaw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4">
      <selection activeCell="I17" sqref="I17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89</v>
      </c>
    </row>
    <row r="2" ht="15" customHeight="1"/>
    <row r="3" spans="1:9" ht="20.25">
      <c r="A3" s="15" t="s">
        <v>90</v>
      </c>
      <c r="D3" s="107" t="s">
        <v>102</v>
      </c>
      <c r="E3" s="108"/>
      <c r="F3" s="108"/>
      <c r="G3" s="108"/>
      <c r="H3" s="108"/>
      <c r="I3" s="108"/>
    </row>
    <row r="5" spans="1:13" s="15" customFormat="1" ht="20.25">
      <c r="A5" s="15" t="s">
        <v>2</v>
      </c>
      <c r="B5" s="15" t="s">
        <v>91</v>
      </c>
      <c r="E5" s="15" t="s">
        <v>3</v>
      </c>
      <c r="G5" s="109" t="s">
        <v>92</v>
      </c>
      <c r="H5" s="109"/>
      <c r="I5" s="109"/>
      <c r="K5" s="15" t="s">
        <v>4</v>
      </c>
      <c r="M5" s="110">
        <v>2</v>
      </c>
    </row>
    <row r="6" spans="1:13" s="15" customFormat="1" ht="21" customHeight="1">
      <c r="A6" s="1"/>
      <c r="B6" s="111"/>
      <c r="G6" s="112"/>
      <c r="H6" s="109"/>
      <c r="I6" s="109"/>
      <c r="M6" s="110"/>
    </row>
    <row r="7" spans="1:13" s="15" customFormat="1" ht="21" customHeight="1">
      <c r="A7" s="101" t="s">
        <v>5</v>
      </c>
      <c r="B7" s="102">
        <f>8+(M5-1)*2+2*(M6+M7)-SUM(D13:D16)-SUM(K13:K16)</f>
        <v>0</v>
      </c>
      <c r="G7" s="109"/>
      <c r="H7" s="109"/>
      <c r="I7" s="109"/>
      <c r="M7" s="110"/>
    </row>
    <row r="8" spans="1:13" s="15" customFormat="1" ht="9.75" customHeight="1">
      <c r="A8" s="101"/>
      <c r="B8" s="102"/>
      <c r="G8" s="103"/>
      <c r="H8" s="103"/>
      <c r="I8" s="103"/>
      <c r="M8" s="104"/>
    </row>
    <row r="9" spans="1:13" s="15" customFormat="1" ht="21" customHeight="1" thickBot="1">
      <c r="A9" s="113" t="s">
        <v>93</v>
      </c>
      <c r="B9" s="102"/>
      <c r="G9" s="103"/>
      <c r="H9" s="114" t="s">
        <v>94</v>
      </c>
      <c r="I9" s="103"/>
      <c r="M9" s="104"/>
    </row>
    <row r="10" spans="1:13" s="15" customFormat="1" ht="21" customHeight="1" thickBot="1">
      <c r="A10" s="115"/>
      <c r="B10" s="116"/>
      <c r="C10" s="117"/>
      <c r="G10" s="103"/>
      <c r="H10" s="118"/>
      <c r="I10" s="119"/>
      <c r="J10" s="117"/>
      <c r="M10" s="104"/>
    </row>
    <row r="11" ht="9.75" customHeight="1"/>
    <row r="12" spans="1:13" ht="30">
      <c r="A12" s="120" t="s">
        <v>95</v>
      </c>
      <c r="B12" s="121" t="s">
        <v>96</v>
      </c>
      <c r="C12" s="122"/>
      <c r="D12" s="123" t="s">
        <v>97</v>
      </c>
      <c r="E12" s="122"/>
      <c r="F12" s="124" t="s">
        <v>9</v>
      </c>
      <c r="G12" s="125"/>
      <c r="H12" s="120" t="s">
        <v>98</v>
      </c>
      <c r="I12" s="121" t="s">
        <v>96</v>
      </c>
      <c r="J12" s="122"/>
      <c r="K12" s="123" t="s">
        <v>97</v>
      </c>
      <c r="L12" s="122"/>
      <c r="M12" s="124" t="s">
        <v>9</v>
      </c>
    </row>
    <row r="13" spans="1:13" ht="15">
      <c r="A13" s="126" t="s">
        <v>11</v>
      </c>
      <c r="B13" s="127">
        <f>IF(B5="Queyel",9,IF(B5="Denus",6,IF(B5="Oosh",6,IF(B5="Zsakiizs",5,8))))</f>
        <v>8</v>
      </c>
      <c r="C13" s="128" t="s">
        <v>12</v>
      </c>
      <c r="D13" s="128"/>
      <c r="E13" s="128" t="s">
        <v>13</v>
      </c>
      <c r="F13" s="129">
        <f>SUM(B13:E13)</f>
        <v>8</v>
      </c>
      <c r="G13" s="130"/>
      <c r="H13" s="126" t="s">
        <v>14</v>
      </c>
      <c r="I13" s="127">
        <f>IF(B5="Chirim",7,IF(B5="Denus",10,8))</f>
        <v>7</v>
      </c>
      <c r="J13" s="128" t="s">
        <v>12</v>
      </c>
      <c r="K13" s="128">
        <v>3</v>
      </c>
      <c r="L13" s="128" t="s">
        <v>13</v>
      </c>
      <c r="M13" s="129">
        <f>SUM(I13:L13)</f>
        <v>10</v>
      </c>
    </row>
    <row r="14" spans="1:13" ht="15">
      <c r="A14" s="131" t="s">
        <v>15</v>
      </c>
      <c r="B14" s="132">
        <f>IF(B5="Chirim",9,IF(B5="Ioa",6,8))</f>
        <v>9</v>
      </c>
      <c r="C14" s="133" t="s">
        <v>12</v>
      </c>
      <c r="D14" s="133">
        <v>1</v>
      </c>
      <c r="E14" s="133" t="s">
        <v>13</v>
      </c>
      <c r="F14" s="134">
        <f>SUM(B14:E14)</f>
        <v>10</v>
      </c>
      <c r="G14" s="130"/>
      <c r="H14" s="131" t="s">
        <v>16</v>
      </c>
      <c r="I14" s="132">
        <f>IF(B5="K!ktlk!ttg",7,8)</f>
        <v>8</v>
      </c>
      <c r="J14" s="133" t="s">
        <v>12</v>
      </c>
      <c r="K14" s="133"/>
      <c r="L14" s="133" t="s">
        <v>13</v>
      </c>
      <c r="M14" s="134">
        <f>SUM(I14:L14)</f>
        <v>8</v>
      </c>
    </row>
    <row r="15" spans="1:13" ht="15">
      <c r="A15" s="131" t="s">
        <v>17</v>
      </c>
      <c r="B15" s="132">
        <f>IF(B5="Shajog",9,IF(B5="Zsakiizs",9,IF(B5="Wandler",6,IF(B5="Oosh",9,8))))</f>
        <v>8</v>
      </c>
      <c r="C15" s="133" t="s">
        <v>12</v>
      </c>
      <c r="D15" s="133">
        <v>2</v>
      </c>
      <c r="E15" s="133" t="s">
        <v>13</v>
      </c>
      <c r="F15" s="134">
        <f>SUM(B15:D15)</f>
        <v>10</v>
      </c>
      <c r="G15" s="130"/>
      <c r="H15" s="131" t="s">
        <v>18</v>
      </c>
      <c r="I15" s="132">
        <f>IF(B5="Oosh",9,IF(B5="K!ktlk!ttg",10,IF(B5="Wandler",10,IF(B5="Queyel",6,8))))</f>
        <v>8</v>
      </c>
      <c r="J15" s="133" t="s">
        <v>12</v>
      </c>
      <c r="K15" s="133"/>
      <c r="L15" s="133" t="s">
        <v>13</v>
      </c>
      <c r="M15" s="134">
        <f>SUM(I15:L15)</f>
        <v>8</v>
      </c>
    </row>
    <row r="16" spans="1:13" ht="15">
      <c r="A16" s="135" t="s">
        <v>19</v>
      </c>
      <c r="B16" s="136">
        <f>IF(B5="Ioa",10,IF(B5="Queyel",9,8))</f>
        <v>8</v>
      </c>
      <c r="C16" s="137" t="s">
        <v>12</v>
      </c>
      <c r="D16" s="137">
        <v>2</v>
      </c>
      <c r="E16" s="137" t="s">
        <v>13</v>
      </c>
      <c r="F16" s="138">
        <f>SUM(B16:E16)</f>
        <v>10</v>
      </c>
      <c r="G16" s="130"/>
      <c r="H16" s="135" t="s">
        <v>20</v>
      </c>
      <c r="I16" s="136">
        <f>IF(B5="Shajog",7,IF(B5="K!ktlk!ttg",7,IF(B5="Zsakiizs",10,8)))</f>
        <v>8</v>
      </c>
      <c r="J16" s="137" t="s">
        <v>12</v>
      </c>
      <c r="K16" s="137">
        <v>2</v>
      </c>
      <c r="L16" s="137" t="s">
        <v>13</v>
      </c>
      <c r="M16" s="138">
        <f>SUM(I16:L16)</f>
        <v>10</v>
      </c>
    </row>
    <row r="17" spans="1:13" ht="9.75" customHeight="1">
      <c r="A17" s="114"/>
      <c r="B17" s="130"/>
      <c r="C17" s="130"/>
      <c r="D17" s="130"/>
      <c r="E17" s="130"/>
      <c r="F17" s="130"/>
      <c r="G17" s="130"/>
      <c r="H17" s="114"/>
      <c r="I17" s="130"/>
      <c r="J17" s="130"/>
      <c r="K17" s="130"/>
      <c r="L17" s="130"/>
      <c r="M17" s="130"/>
    </row>
    <row r="18" spans="1:13" ht="30">
      <c r="A18" s="139" t="s">
        <v>21</v>
      </c>
      <c r="B18" s="140" t="s">
        <v>96</v>
      </c>
      <c r="C18" s="141"/>
      <c r="D18" s="141" t="s">
        <v>22</v>
      </c>
      <c r="E18" s="141"/>
      <c r="F18" s="25" t="s">
        <v>23</v>
      </c>
      <c r="G18" s="125"/>
      <c r="H18" s="139" t="s">
        <v>24</v>
      </c>
      <c r="I18" s="140" t="s">
        <v>96</v>
      </c>
      <c r="J18" s="141"/>
      <c r="K18" s="141" t="s">
        <v>22</v>
      </c>
      <c r="L18" s="141"/>
      <c r="M18" s="25" t="s">
        <v>23</v>
      </c>
    </row>
    <row r="19" spans="1:13" ht="15">
      <c r="A19" s="142" t="s">
        <v>25</v>
      </c>
      <c r="B19" s="40">
        <f>IF(OR(G5="Diener des Netzes (k)",G5="Hüter",G5="Ishasa",G5="Simas Glut",G5="Sänger",G5="Gladiator",G5="Lauscher",G5="Gesandter",G5="Seefahrer",G5="Jäger in der Tiefe",G5="Reisender"),INT(((F15+F16+M16)+16)/7)+1+M5,(IF(OR(G6="Diener des Netzes (k)",G6="Hüter",G6="Ishasa",G6="Simas Glut",G6="Sänger",G6="Gladiator",G6="Lauscher",G6="Gesandter",G6="Seefahrer",G6="Jäger in der Tiefe",G6="Reisender"),INT(((F15+F16+M16)+16)/7)+1+M6,(IF(OR(G7="Diener des Netzes (k)",G7="Hüter",G7="Ishasa",G7="Simas Glut",G7="Sänger",G7="Gladiator",G7="Lauscher",G7="Gesandter",G7="Seefahrer",G7="Jäger in der Tiefe",G7="Reisender"),INT(((F15+F16+M16)+16)/7)+1+M7,INT(((F15+F16+M16)+16)/7)+1)))))</f>
        <v>7</v>
      </c>
      <c r="C19" s="143" t="s">
        <v>12</v>
      </c>
      <c r="D19" s="143"/>
      <c r="E19" s="143" t="s">
        <v>13</v>
      </c>
      <c r="F19" s="144">
        <f>B19+D19</f>
        <v>7</v>
      </c>
      <c r="G19" s="125"/>
      <c r="H19" s="142" t="s">
        <v>25</v>
      </c>
      <c r="I19" s="40">
        <f>IF(B5="Queyel",4,IF(B5="Shajog",2,IF(B5="Zsakiizs",1,0)))</f>
        <v>0</v>
      </c>
      <c r="J19" s="143" t="s">
        <v>12</v>
      </c>
      <c r="K19" s="143">
        <v>2</v>
      </c>
      <c r="L19" s="143" t="s">
        <v>13</v>
      </c>
      <c r="M19" s="144">
        <f>I19+K19</f>
        <v>2</v>
      </c>
    </row>
    <row r="20" spans="1:13" ht="15">
      <c r="A20" s="145" t="s">
        <v>26</v>
      </c>
      <c r="B20" s="146">
        <f>INT((M13+M14+M16+16)/7+1)</f>
        <v>7</v>
      </c>
      <c r="C20" s="147" t="s">
        <v>12</v>
      </c>
      <c r="D20" s="147"/>
      <c r="E20" s="147" t="s">
        <v>13</v>
      </c>
      <c r="F20" s="148">
        <f>B20+D20</f>
        <v>7</v>
      </c>
      <c r="G20" s="125"/>
      <c r="H20" s="145" t="s">
        <v>26</v>
      </c>
      <c r="I20" s="146">
        <f>ROUND((M13+M16)/2,0)-8</f>
        <v>2</v>
      </c>
      <c r="J20" s="147" t="s">
        <v>12</v>
      </c>
      <c r="K20" s="147"/>
      <c r="L20" s="147" t="s">
        <v>13</v>
      </c>
      <c r="M20" s="148">
        <f>I20+K20</f>
        <v>2</v>
      </c>
    </row>
    <row r="21" spans="1:13" ht="9.75" customHeight="1">
      <c r="A21" s="149"/>
      <c r="B21" s="125"/>
      <c r="C21" s="125"/>
      <c r="D21" s="125"/>
      <c r="E21" s="125"/>
      <c r="F21" s="150"/>
      <c r="G21" s="125"/>
      <c r="H21" s="149"/>
      <c r="I21" s="125"/>
      <c r="J21" s="125"/>
      <c r="K21" s="125"/>
      <c r="L21" s="125"/>
      <c r="M21" s="150"/>
    </row>
    <row r="22" spans="1:13" ht="15.75" thickBot="1">
      <c r="A22" s="139"/>
      <c r="B22" s="151" t="s">
        <v>27</v>
      </c>
      <c r="C22" s="141"/>
      <c r="D22" s="141" t="s">
        <v>28</v>
      </c>
      <c r="E22" s="152"/>
      <c r="G22" s="153"/>
      <c r="H22" s="154"/>
      <c r="I22" s="155" t="s">
        <v>29</v>
      </c>
      <c r="J22" s="156"/>
      <c r="K22" s="157"/>
      <c r="L22" s="158" t="s">
        <v>30</v>
      </c>
      <c r="M22" s="159"/>
    </row>
    <row r="23" spans="1:13" ht="30" customHeight="1" thickBot="1">
      <c r="A23" s="160" t="s">
        <v>31</v>
      </c>
      <c r="B23" s="143">
        <f>ROUND((F13+F14+F15+30),0)</f>
        <v>58</v>
      </c>
      <c r="C23" s="161" t="s">
        <v>32</v>
      </c>
      <c r="D23" s="143">
        <f>ROUND(B23/2,0)</f>
        <v>29</v>
      </c>
      <c r="E23" s="162" t="s">
        <v>99</v>
      </c>
      <c r="G23" s="153"/>
      <c r="H23" s="163" t="s">
        <v>33</v>
      </c>
      <c r="I23" s="164">
        <f>F14+15+3*(M5+M6+M7)</f>
        <v>31</v>
      </c>
      <c r="J23" s="147"/>
      <c r="K23" s="165"/>
      <c r="L23" s="166"/>
      <c r="M23" s="167"/>
    </row>
    <row r="24" spans="1:13" ht="30" customHeight="1" thickBot="1">
      <c r="A24" s="168" t="str">
        <f>IF(B5="Zsakiizs","Flugleistung",IF(B5="Chirim","Flugleistung",IF(B5="Shajog","Flugleistung","")))</f>
        <v>Flugleistung</v>
      </c>
      <c r="B24" s="169">
        <f>IF(B5="Zsakiizs",ROUND(B23*1.5,0),IF(B5="Chirim",ROUND(B23*1.5,0),IF(B5="Shajog",ROUND(B23*1.5,0),"")))</f>
        <v>87</v>
      </c>
      <c r="C24" s="169" t="str">
        <f>IF(B5="Zsakiizs","/",IF(B5="Chirim","/",IF(B5="Shajog","/","")))</f>
        <v>/</v>
      </c>
      <c r="D24" s="169">
        <f>IF(B5="Zsakiizs",ROUND(B24/2,0),IF(B5="Chirim",ROUND(B24/2,0),IF(B5="Shajog",ROUND(B24/2,0),"")))</f>
        <v>44</v>
      </c>
      <c r="E24" s="170" t="str">
        <f>IF(B5="Zsakiizs","m",IF(B5="Chirim","m",IF(B5="Shajog","m","")))</f>
        <v>m</v>
      </c>
      <c r="G24" s="153"/>
      <c r="H24" s="163" t="s">
        <v>34</v>
      </c>
      <c r="I24" s="164">
        <f>ROUND(I23/5,0)</f>
        <v>6</v>
      </c>
      <c r="J24" s="171"/>
      <c r="K24" s="203" t="s">
        <v>35</v>
      </c>
      <c r="L24" s="165"/>
      <c r="M24" s="167"/>
    </row>
    <row r="25" spans="1:13" ht="9.75" customHeight="1">
      <c r="A25" s="125"/>
      <c r="B25" s="125"/>
      <c r="C25" s="125"/>
      <c r="D25" s="125"/>
      <c r="G25" s="153"/>
      <c r="H25" s="125"/>
      <c r="I25" s="172"/>
      <c r="J25" s="125"/>
      <c r="K25" s="45"/>
      <c r="L25" s="125"/>
      <c r="M25" s="125"/>
    </row>
    <row r="26" spans="1:13" ht="30" customHeight="1">
      <c r="A26" s="173"/>
      <c r="B26" s="140" t="s">
        <v>96</v>
      </c>
      <c r="C26" s="174"/>
      <c r="D26" s="174" t="s">
        <v>100</v>
      </c>
      <c r="E26" s="174"/>
      <c r="F26" s="175" t="s">
        <v>9</v>
      </c>
      <c r="G26" s="153"/>
      <c r="H26" s="155" t="s">
        <v>37</v>
      </c>
      <c r="I26" s="176">
        <f>(F13+1)*4</f>
        <v>36</v>
      </c>
      <c r="J26" s="177"/>
      <c r="K26" s="178" t="s">
        <v>38</v>
      </c>
      <c r="L26" s="125"/>
      <c r="M26" s="125"/>
    </row>
    <row r="27" spans="1:13" ht="30" customHeight="1">
      <c r="A27" s="163" t="s">
        <v>39</v>
      </c>
      <c r="B27" s="146">
        <f>F15</f>
        <v>10</v>
      </c>
      <c r="C27" s="147" t="s">
        <v>12</v>
      </c>
      <c r="D27" s="147">
        <v>0</v>
      </c>
      <c r="E27" s="147" t="s">
        <v>13</v>
      </c>
      <c r="F27" s="148">
        <f>B27+D27</f>
        <v>10</v>
      </c>
      <c r="G27" s="153"/>
      <c r="H27" s="155" t="s">
        <v>40</v>
      </c>
      <c r="I27" s="177">
        <f>2*I26</f>
        <v>72</v>
      </c>
      <c r="J27" s="177"/>
      <c r="K27" s="178" t="s">
        <v>38</v>
      </c>
      <c r="L27" s="179"/>
      <c r="M27" s="125"/>
    </row>
    <row r="28" spans="1:13" ht="9.75" customHeight="1">
      <c r="A28" s="125"/>
      <c r="B28" s="172"/>
      <c r="C28" s="125"/>
      <c r="D28" s="125"/>
      <c r="G28" s="153"/>
      <c r="H28" s="125"/>
      <c r="I28" s="172"/>
      <c r="J28" s="125"/>
      <c r="K28" s="149"/>
      <c r="L28" s="179"/>
      <c r="M28" s="125"/>
    </row>
    <row r="29" spans="1:13" ht="19.5" customHeight="1">
      <c r="A29" s="173"/>
      <c r="B29" s="155" t="s">
        <v>41</v>
      </c>
      <c r="C29" s="156"/>
      <c r="D29" s="139" t="s">
        <v>9</v>
      </c>
      <c r="G29" s="153"/>
      <c r="H29" s="180"/>
      <c r="I29" s="181" t="s">
        <v>42</v>
      </c>
      <c r="J29" s="156"/>
      <c r="K29" s="140"/>
      <c r="L29" s="141" t="s">
        <v>43</v>
      </c>
      <c r="M29" s="156"/>
    </row>
    <row r="30" spans="1:13" ht="19.5" customHeight="1">
      <c r="A30" s="163" t="s">
        <v>44</v>
      </c>
      <c r="B30" s="182">
        <f>INT((F14-1)/6)+1</f>
        <v>2</v>
      </c>
      <c r="C30" s="156"/>
      <c r="D30" s="139">
        <f>F14</f>
        <v>10</v>
      </c>
      <c r="G30" s="153"/>
      <c r="H30" s="146" t="s">
        <v>45</v>
      </c>
      <c r="I30" s="182">
        <f>F14</f>
        <v>10</v>
      </c>
      <c r="J30" s="156"/>
      <c r="K30" s="140">
        <f>I24+3</f>
        <v>9</v>
      </c>
      <c r="L30" s="94" t="s">
        <v>46</v>
      </c>
      <c r="M30" s="156"/>
    </row>
    <row r="31" ht="9.75" customHeight="1"/>
    <row r="32" spans="1:13" ht="19.5" customHeight="1">
      <c r="A32" s="139" t="s">
        <v>47</v>
      </c>
      <c r="B32" s="183"/>
      <c r="C32" s="122"/>
      <c r="D32" s="141" t="s">
        <v>48</v>
      </c>
      <c r="E32" s="122"/>
      <c r="F32" s="152"/>
      <c r="G32" s="122"/>
      <c r="H32" s="122"/>
      <c r="I32" s="183"/>
      <c r="J32" s="176"/>
      <c r="K32" s="141" t="s">
        <v>49</v>
      </c>
      <c r="L32" s="122"/>
      <c r="M32" s="152"/>
    </row>
    <row r="33" spans="1:13" ht="19.5" customHeight="1">
      <c r="A33" s="184" t="str">
        <f>IF(OR(B5="Shajog",B5="Zsakiizs"),"waffenlos, 2 mal","waffenlos")</f>
        <v>waffenlos</v>
      </c>
      <c r="B33" s="185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10</v>
      </c>
      <c r="C33" s="186" t="s">
        <v>12</v>
      </c>
      <c r="D33" s="186">
        <v>0</v>
      </c>
      <c r="E33" s="186" t="s">
        <v>13</v>
      </c>
      <c r="F33" s="187">
        <f>B33+D33</f>
        <v>10</v>
      </c>
      <c r="G33" s="186"/>
      <c r="H33" s="186"/>
      <c r="I33" s="185">
        <f>F13</f>
        <v>8</v>
      </c>
      <c r="J33" s="186" t="s">
        <v>12</v>
      </c>
      <c r="K33" s="186">
        <f>IF(B5="Chirim",2,0)</f>
        <v>2</v>
      </c>
      <c r="L33" s="186" t="s">
        <v>13</v>
      </c>
      <c r="M33" s="187">
        <f>I33+K33</f>
        <v>10</v>
      </c>
    </row>
    <row r="34" spans="1:13" ht="19.5" customHeight="1">
      <c r="A34" s="188" t="s">
        <v>101</v>
      </c>
      <c r="B34" s="189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10</v>
      </c>
      <c r="C34" s="190" t="s">
        <v>12</v>
      </c>
      <c r="D34" s="190">
        <v>0</v>
      </c>
      <c r="E34" s="190" t="s">
        <v>13</v>
      </c>
      <c r="F34" s="191">
        <f>B34+D34</f>
        <v>10</v>
      </c>
      <c r="G34" s="190"/>
      <c r="H34" s="190"/>
      <c r="I34" s="189">
        <f>F13</f>
        <v>8</v>
      </c>
      <c r="J34" s="190" t="s">
        <v>12</v>
      </c>
      <c r="K34" s="190">
        <v>3</v>
      </c>
      <c r="L34" s="190" t="s">
        <v>13</v>
      </c>
      <c r="M34" s="191">
        <f>I34+K34</f>
        <v>11</v>
      </c>
    </row>
    <row r="35" spans="1:13" ht="19.5" customHeight="1">
      <c r="A35" s="192"/>
      <c r="B35" s="189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10</v>
      </c>
      <c r="C35" s="190" t="s">
        <v>12</v>
      </c>
      <c r="D35" s="190"/>
      <c r="E35" s="190" t="s">
        <v>13</v>
      </c>
      <c r="F35" s="191">
        <f>B35+D35</f>
        <v>10</v>
      </c>
      <c r="G35" s="190"/>
      <c r="H35" s="190"/>
      <c r="I35" s="189">
        <f>F13</f>
        <v>8</v>
      </c>
      <c r="J35" s="190" t="s">
        <v>12</v>
      </c>
      <c r="K35" s="190"/>
      <c r="L35" s="190" t="s">
        <v>13</v>
      </c>
      <c r="M35" s="191">
        <f>I35+K35</f>
        <v>8</v>
      </c>
    </row>
    <row r="36" spans="1:13" ht="19.5" customHeight="1">
      <c r="A36" s="193"/>
      <c r="B36" s="194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10</v>
      </c>
      <c r="C36" s="195" t="s">
        <v>12</v>
      </c>
      <c r="D36" s="195"/>
      <c r="E36" s="195" t="s">
        <v>13</v>
      </c>
      <c r="F36" s="196">
        <f>B36+D36</f>
        <v>10</v>
      </c>
      <c r="G36" s="195"/>
      <c r="H36" s="195"/>
      <c r="I36" s="194">
        <f>F13</f>
        <v>8</v>
      </c>
      <c r="J36" s="195" t="s">
        <v>12</v>
      </c>
      <c r="K36" s="195"/>
      <c r="L36" s="195" t="s">
        <v>13</v>
      </c>
      <c r="M36" s="196">
        <f>I36+K36</f>
        <v>8</v>
      </c>
    </row>
    <row r="37" spans="1:13" ht="19.5" customHeight="1">
      <c r="A37" s="139" t="s">
        <v>50</v>
      </c>
      <c r="B37" s="151"/>
      <c r="C37" s="141"/>
      <c r="D37" s="141" t="s">
        <v>48</v>
      </c>
      <c r="E37" s="141"/>
      <c r="F37" s="124"/>
      <c r="G37" s="141"/>
      <c r="H37" s="141"/>
      <c r="I37" s="151"/>
      <c r="J37" s="141"/>
      <c r="K37" s="141" t="s">
        <v>49</v>
      </c>
      <c r="L37" s="141"/>
      <c r="M37" s="124"/>
    </row>
    <row r="38" spans="1:13" ht="19.5" customHeight="1">
      <c r="A38" s="184" t="s">
        <v>80</v>
      </c>
      <c r="B38" s="185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12</v>
      </c>
      <c r="C38" s="186" t="s">
        <v>12</v>
      </c>
      <c r="D38" s="186">
        <v>0</v>
      </c>
      <c r="E38" s="186" t="s">
        <v>13</v>
      </c>
      <c r="F38" s="187">
        <f>B38+D38</f>
        <v>12</v>
      </c>
      <c r="G38" s="186"/>
      <c r="H38" s="186"/>
      <c r="I38" s="185">
        <f>F13</f>
        <v>8</v>
      </c>
      <c r="J38" s="186" t="s">
        <v>12</v>
      </c>
      <c r="K38" s="186">
        <v>2</v>
      </c>
      <c r="L38" s="186" t="s">
        <v>13</v>
      </c>
      <c r="M38" s="187">
        <f>I38+K38</f>
        <v>10</v>
      </c>
    </row>
    <row r="39" spans="1:13" ht="19.5" customHeight="1">
      <c r="A39" s="197"/>
      <c r="B39" s="198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12</v>
      </c>
      <c r="C39" s="125" t="s">
        <v>12</v>
      </c>
      <c r="D39" s="125"/>
      <c r="E39" s="125" t="s">
        <v>13</v>
      </c>
      <c r="F39" s="187">
        <f>B39+D39</f>
        <v>12</v>
      </c>
      <c r="G39" s="125"/>
      <c r="H39" s="125"/>
      <c r="I39" s="198">
        <f>F13</f>
        <v>8</v>
      </c>
      <c r="J39" s="125" t="s">
        <v>12</v>
      </c>
      <c r="K39" s="125"/>
      <c r="L39" s="125" t="s">
        <v>13</v>
      </c>
      <c r="M39" s="199">
        <f>I39+K39</f>
        <v>8</v>
      </c>
    </row>
    <row r="40" spans="1:13" ht="19.5" customHeight="1">
      <c r="A40" s="200"/>
      <c r="B40" s="201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12</v>
      </c>
      <c r="C40" s="169" t="s">
        <v>12</v>
      </c>
      <c r="D40" s="169"/>
      <c r="E40" s="169" t="s">
        <v>13</v>
      </c>
      <c r="F40" s="202">
        <f>B40+D40</f>
        <v>12</v>
      </c>
      <c r="G40" s="169"/>
      <c r="H40" s="169"/>
      <c r="I40" s="201">
        <f>F13</f>
        <v>8</v>
      </c>
      <c r="J40" s="169" t="s">
        <v>12</v>
      </c>
      <c r="K40" s="169"/>
      <c r="L40" s="169" t="s">
        <v>13</v>
      </c>
      <c r="M40" s="202">
        <f>I40+K40</f>
        <v>8</v>
      </c>
    </row>
    <row r="41" ht="19.5" customHeight="1"/>
    <row r="42" ht="19.5" customHeight="1"/>
  </sheetData>
  <printOptions horizontalCentered="1"/>
  <pageMargins left="0.984251968503937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I8" sqref="I8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53</v>
      </c>
    </row>
    <row r="2" ht="9.75" customHeight="1" thickBot="1"/>
    <row r="3" spans="1:13" ht="15" customHeight="1" thickBot="1">
      <c r="A3" s="4" t="s">
        <v>54</v>
      </c>
      <c r="B3" s="95" t="s">
        <v>56</v>
      </c>
      <c r="C3" s="96"/>
      <c r="D3" s="96"/>
      <c r="E3" s="96"/>
      <c r="F3" s="96"/>
      <c r="G3" s="96"/>
      <c r="H3" s="96"/>
      <c r="I3" s="97" t="s">
        <v>1</v>
      </c>
      <c r="K3" s="98">
        <v>150</v>
      </c>
      <c r="L3" s="99"/>
      <c r="M3" s="100"/>
    </row>
    <row r="4" spans="1:13" s="15" customFormat="1" ht="9.75" customHeight="1">
      <c r="A4" s="101"/>
      <c r="B4" s="102"/>
      <c r="G4" s="103"/>
      <c r="H4" s="103"/>
      <c r="I4" s="103"/>
      <c r="M4" s="104"/>
    </row>
    <row r="5" spans="1:13" ht="12" customHeight="1">
      <c r="A5" s="54" t="s">
        <v>11</v>
      </c>
      <c r="B5" s="27">
        <v>8</v>
      </c>
      <c r="C5" s="28" t="s">
        <v>12</v>
      </c>
      <c r="D5" s="28">
        <v>3</v>
      </c>
      <c r="E5" s="28" t="s">
        <v>13</v>
      </c>
      <c r="F5" s="29">
        <f>SUM(B5:E5)</f>
        <v>11</v>
      </c>
      <c r="G5" s="21"/>
      <c r="H5" s="54" t="s">
        <v>14</v>
      </c>
      <c r="I5" s="27">
        <v>8</v>
      </c>
      <c r="J5" s="28" t="s">
        <v>12</v>
      </c>
      <c r="K5" s="28">
        <v>-6</v>
      </c>
      <c r="L5" s="28" t="s">
        <v>13</v>
      </c>
      <c r="M5" s="29">
        <f>SUM(I5:L5)</f>
        <v>2</v>
      </c>
    </row>
    <row r="6" spans="1:13" ht="12" customHeight="1">
      <c r="A6" s="30" t="s">
        <v>15</v>
      </c>
      <c r="B6" s="31">
        <v>8</v>
      </c>
      <c r="C6" s="32" t="s">
        <v>12</v>
      </c>
      <c r="D6" s="32">
        <v>6</v>
      </c>
      <c r="E6" s="32" t="s">
        <v>13</v>
      </c>
      <c r="F6" s="33">
        <f>SUM(B6:E6)</f>
        <v>14</v>
      </c>
      <c r="G6" s="21"/>
      <c r="H6" s="30" t="s">
        <v>16</v>
      </c>
      <c r="I6" s="31">
        <v>8</v>
      </c>
      <c r="J6" s="32" t="s">
        <v>12</v>
      </c>
      <c r="K6" s="32">
        <v>-2</v>
      </c>
      <c r="L6" s="32" t="s">
        <v>13</v>
      </c>
      <c r="M6" s="33">
        <f>SUM(I6:L6)</f>
        <v>6</v>
      </c>
    </row>
    <row r="7" spans="1:13" ht="12" customHeight="1">
      <c r="A7" s="30" t="s">
        <v>17</v>
      </c>
      <c r="B7" s="31">
        <v>8</v>
      </c>
      <c r="C7" s="32" t="s">
        <v>12</v>
      </c>
      <c r="D7" s="32">
        <v>2</v>
      </c>
      <c r="E7" s="32" t="s">
        <v>13</v>
      </c>
      <c r="F7" s="33">
        <f>SUM(B7:D7)</f>
        <v>10</v>
      </c>
      <c r="G7" s="21"/>
      <c r="H7" s="30" t="s">
        <v>18</v>
      </c>
      <c r="I7" s="31">
        <v>8</v>
      </c>
      <c r="J7" s="32" t="s">
        <v>12</v>
      </c>
      <c r="K7" s="32">
        <v>-4</v>
      </c>
      <c r="L7" s="32" t="s">
        <v>13</v>
      </c>
      <c r="M7" s="33">
        <f>SUM(I7:L7)</f>
        <v>4</v>
      </c>
    </row>
    <row r="8" spans="1:13" ht="12" customHeight="1">
      <c r="A8" s="34" t="s">
        <v>19</v>
      </c>
      <c r="B8" s="35">
        <v>8</v>
      </c>
      <c r="C8" s="36" t="s">
        <v>12</v>
      </c>
      <c r="D8" s="36">
        <v>-2</v>
      </c>
      <c r="E8" s="36" t="s">
        <v>13</v>
      </c>
      <c r="F8" s="37">
        <f>SUM(B8:E8)</f>
        <v>6</v>
      </c>
      <c r="G8" s="21"/>
      <c r="H8" s="34" t="s">
        <v>20</v>
      </c>
      <c r="I8" s="35">
        <v>8</v>
      </c>
      <c r="J8" s="36" t="s">
        <v>12</v>
      </c>
      <c r="K8" s="36">
        <v>3</v>
      </c>
      <c r="L8" s="36" t="s">
        <v>13</v>
      </c>
      <c r="M8" s="37">
        <f>SUM(I8:L8)</f>
        <v>11</v>
      </c>
    </row>
    <row r="9" spans="1:13" ht="12" customHeight="1">
      <c r="A9" s="20"/>
      <c r="B9" s="21"/>
      <c r="C9" s="21"/>
      <c r="D9" s="21"/>
      <c r="E9" s="21"/>
      <c r="F9" s="21"/>
      <c r="G9" s="21"/>
      <c r="H9" s="20"/>
      <c r="I9" s="21"/>
      <c r="J9" s="21"/>
      <c r="K9" s="21"/>
      <c r="L9" s="21"/>
      <c r="M9" s="21"/>
    </row>
    <row r="10" spans="1:13" ht="12" customHeight="1">
      <c r="A10" s="39" t="s">
        <v>25</v>
      </c>
      <c r="B10" s="27">
        <f>INT(((F7+F8+M8)+16)/7+1)</f>
        <v>7</v>
      </c>
      <c r="C10" s="28" t="s">
        <v>12</v>
      </c>
      <c r="D10" s="28"/>
      <c r="E10" s="28" t="s">
        <v>13</v>
      </c>
      <c r="F10" s="29">
        <f>B10+D10</f>
        <v>7</v>
      </c>
      <c r="G10" s="21"/>
      <c r="H10" s="39" t="s">
        <v>25</v>
      </c>
      <c r="I10" s="27">
        <v>0</v>
      </c>
      <c r="J10" s="28" t="s">
        <v>12</v>
      </c>
      <c r="K10" s="28">
        <v>4</v>
      </c>
      <c r="L10" s="28" t="s">
        <v>13</v>
      </c>
      <c r="M10" s="29">
        <f>I10+K10</f>
        <v>4</v>
      </c>
    </row>
    <row r="11" spans="1:13" ht="12" customHeight="1">
      <c r="A11" s="41" t="s">
        <v>26</v>
      </c>
      <c r="B11" s="42">
        <f>INT((M5+M6+M8+16)/7+1)</f>
        <v>6</v>
      </c>
      <c r="C11" s="43" t="s">
        <v>12</v>
      </c>
      <c r="D11" s="43"/>
      <c r="E11" s="43" t="s">
        <v>13</v>
      </c>
      <c r="F11" s="44">
        <f>B11+D11</f>
        <v>6</v>
      </c>
      <c r="G11" s="21"/>
      <c r="H11" s="41" t="s">
        <v>26</v>
      </c>
      <c r="I11" s="42">
        <f>ROUND((M5+M8)/2,0)-8</f>
        <v>-1</v>
      </c>
      <c r="J11" s="43" t="s">
        <v>12</v>
      </c>
      <c r="K11" s="43"/>
      <c r="L11" s="43" t="s">
        <v>13</v>
      </c>
      <c r="M11" s="44">
        <f>I11+K11</f>
        <v>-1</v>
      </c>
    </row>
    <row r="12" spans="1:13" ht="12" customHeight="1">
      <c r="A12" s="45"/>
      <c r="B12" s="21"/>
      <c r="C12" s="21"/>
      <c r="D12" s="21"/>
      <c r="E12" s="21"/>
      <c r="F12" s="46"/>
      <c r="G12" s="21"/>
      <c r="H12" s="45"/>
      <c r="I12" s="21"/>
      <c r="J12" s="21"/>
      <c r="K12" s="21"/>
      <c r="L12" s="21"/>
      <c r="M12" s="46"/>
    </row>
    <row r="13" spans="1:13" ht="12" customHeight="1">
      <c r="A13" s="14" t="s">
        <v>31</v>
      </c>
      <c r="B13" s="38">
        <f>ROUND(3*(F7+10),0)</f>
        <v>60</v>
      </c>
      <c r="C13" s="105" t="s">
        <v>32</v>
      </c>
      <c r="D13" s="48">
        <f>ROUND(B13/2,0)</f>
        <v>30</v>
      </c>
      <c r="E13" s="12"/>
      <c r="F13" s="12"/>
      <c r="G13" s="19"/>
      <c r="H13" s="14" t="s">
        <v>61</v>
      </c>
      <c r="I13" s="38">
        <f>B13*1.5</f>
        <v>90</v>
      </c>
      <c r="J13" s="38" t="s">
        <v>32</v>
      </c>
      <c r="K13" s="48">
        <f>ROUND(I13/2,0)</f>
        <v>45</v>
      </c>
      <c r="L13" s="12"/>
      <c r="M13" s="12"/>
    </row>
    <row r="14" spans="1:13" ht="12" customHeight="1">
      <c r="A14" s="21"/>
      <c r="B14" s="21"/>
      <c r="C14" s="21"/>
      <c r="D14" s="21"/>
      <c r="E14" s="12"/>
      <c r="F14" s="12"/>
      <c r="G14" s="19"/>
      <c r="H14" s="21"/>
      <c r="I14" s="65"/>
      <c r="J14" s="21"/>
      <c r="K14" s="45"/>
      <c r="L14" s="21"/>
      <c r="M14" s="21"/>
    </row>
    <row r="15" spans="1:13" ht="12" customHeight="1">
      <c r="A15" s="14" t="s">
        <v>39</v>
      </c>
      <c r="B15" s="47">
        <f>F7</f>
        <v>10</v>
      </c>
      <c r="C15" s="38" t="s">
        <v>12</v>
      </c>
      <c r="D15" s="38">
        <v>0</v>
      </c>
      <c r="E15" s="38" t="s">
        <v>13</v>
      </c>
      <c r="F15" s="25">
        <f>B15+D15</f>
        <v>10</v>
      </c>
      <c r="G15" s="19"/>
      <c r="H15" s="14" t="s">
        <v>33</v>
      </c>
      <c r="I15" s="47">
        <f>F6+15</f>
        <v>29</v>
      </c>
      <c r="J15" s="14"/>
      <c r="K15" s="14" t="s">
        <v>34</v>
      </c>
      <c r="L15" s="75"/>
      <c r="M15" s="48">
        <f>ROUND(I15/5,0)</f>
        <v>6</v>
      </c>
    </row>
    <row r="16" spans="1:13" ht="12" customHeight="1">
      <c r="A16" s="21"/>
      <c r="B16" s="65"/>
      <c r="C16" s="21"/>
      <c r="D16" s="21"/>
      <c r="E16" s="12"/>
      <c r="F16" s="12"/>
      <c r="G16" s="19"/>
      <c r="H16" s="21"/>
      <c r="I16" s="65"/>
      <c r="J16" s="21"/>
      <c r="K16" s="45"/>
      <c r="L16" s="70"/>
      <c r="M16" s="21"/>
    </row>
    <row r="17" spans="1:13" ht="12" customHeight="1">
      <c r="A17" s="14" t="s">
        <v>44</v>
      </c>
      <c r="B17" s="47">
        <f>INT((F6-1)/6)+1</f>
        <v>3</v>
      </c>
      <c r="C17" s="47" t="s">
        <v>55</v>
      </c>
      <c r="D17" s="48">
        <f>F6</f>
        <v>14</v>
      </c>
      <c r="E17" s="12"/>
      <c r="F17" s="12"/>
      <c r="G17" s="19"/>
      <c r="H17" s="14" t="s">
        <v>45</v>
      </c>
      <c r="I17" s="73">
        <f>F6</f>
        <v>14</v>
      </c>
      <c r="J17" s="48"/>
      <c r="K17" s="23">
        <f>M15+3</f>
        <v>9</v>
      </c>
      <c r="L17" s="94" t="s">
        <v>46</v>
      </c>
      <c r="M17" s="48"/>
    </row>
    <row r="18" spans="1:13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" customHeight="1">
      <c r="A19" s="14" t="s">
        <v>47</v>
      </c>
      <c r="B19" s="50"/>
      <c r="C19" s="17"/>
      <c r="D19" s="38" t="s">
        <v>48</v>
      </c>
      <c r="E19" s="17"/>
      <c r="F19" s="75"/>
      <c r="G19" s="17"/>
      <c r="H19" s="17"/>
      <c r="I19" s="50"/>
      <c r="J19" s="17"/>
      <c r="K19" s="38" t="s">
        <v>49</v>
      </c>
      <c r="L19" s="17"/>
      <c r="M19" s="75"/>
    </row>
    <row r="20" spans="1:13" ht="12" customHeight="1">
      <c r="A20" s="76" t="s">
        <v>57</v>
      </c>
      <c r="B20" s="77">
        <f>F7</f>
        <v>10</v>
      </c>
      <c r="C20" s="78" t="s">
        <v>12</v>
      </c>
      <c r="D20" s="78"/>
      <c r="E20" s="78" t="s">
        <v>13</v>
      </c>
      <c r="F20" s="79">
        <f>B20+D20</f>
        <v>10</v>
      </c>
      <c r="G20" s="20"/>
      <c r="H20" s="20"/>
      <c r="I20" s="77">
        <f>F5</f>
        <v>11</v>
      </c>
      <c r="J20" s="78" t="s">
        <v>12</v>
      </c>
      <c r="K20" s="78"/>
      <c r="L20" s="78" t="s">
        <v>13</v>
      </c>
      <c r="M20" s="79">
        <f>I20+K20</f>
        <v>11</v>
      </c>
    </row>
    <row r="21" spans="1:13" ht="12" customHeight="1">
      <c r="A21" s="76"/>
      <c r="B21" s="77"/>
      <c r="C21" s="78"/>
      <c r="D21" s="78"/>
      <c r="E21" s="78"/>
      <c r="F21" s="79"/>
      <c r="G21" s="78"/>
      <c r="H21" s="78"/>
      <c r="I21" s="77"/>
      <c r="J21" s="78"/>
      <c r="K21" s="78"/>
      <c r="L21" s="78"/>
      <c r="M21" s="79"/>
    </row>
    <row r="22" spans="1:13" ht="12" customHeight="1">
      <c r="A22" s="14" t="s">
        <v>50</v>
      </c>
      <c r="B22" s="47"/>
      <c r="C22" s="38"/>
      <c r="D22" s="38" t="s">
        <v>48</v>
      </c>
      <c r="E22" s="38"/>
      <c r="F22" s="25"/>
      <c r="G22" s="38"/>
      <c r="H22" s="38"/>
      <c r="I22" s="47"/>
      <c r="J22" s="38"/>
      <c r="K22" s="38" t="s">
        <v>49</v>
      </c>
      <c r="L22" s="38"/>
      <c r="M22" s="25"/>
    </row>
    <row r="23" spans="1:13" ht="12" customHeight="1">
      <c r="A23" s="76" t="s">
        <v>58</v>
      </c>
      <c r="B23" s="77"/>
      <c r="C23" s="78"/>
      <c r="D23" s="78"/>
      <c r="E23" s="78"/>
      <c r="F23" s="79"/>
      <c r="G23" s="78"/>
      <c r="H23" s="78"/>
      <c r="I23" s="77"/>
      <c r="J23" s="78"/>
      <c r="K23" s="78"/>
      <c r="L23" s="78"/>
      <c r="M23" s="79"/>
    </row>
    <row r="24" spans="1:13" ht="12" customHeight="1">
      <c r="A24" s="89"/>
      <c r="B24" s="35"/>
      <c r="C24" s="36"/>
      <c r="D24" s="36"/>
      <c r="E24" s="36"/>
      <c r="F24" s="37"/>
      <c r="G24" s="36"/>
      <c r="H24" s="36"/>
      <c r="I24" s="35"/>
      <c r="J24" s="36"/>
      <c r="K24" s="36"/>
      <c r="L24" s="36"/>
      <c r="M24" s="37"/>
    </row>
    <row r="25" spans="1:13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" customHeight="1">
      <c r="A26" s="92" t="s">
        <v>51</v>
      </c>
      <c r="B26" s="90" t="s">
        <v>59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2" customHeight="1">
      <c r="A27" s="12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" customHeight="1">
      <c r="A28" s="12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" customHeight="1">
      <c r="A29" s="12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2" customHeight="1">
      <c r="A30" s="12" t="s">
        <v>52</v>
      </c>
      <c r="B30" s="91" t="s">
        <v>60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2" customHeight="1">
      <c r="A31" s="12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" customHeight="1">
      <c r="A32" s="12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2" customHeight="1">
      <c r="A33" s="12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30" customHeight="1">
      <c r="A34" s="1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ht="20.25" customHeight="1">
      <c r="G35" s="2" t="s">
        <v>53</v>
      </c>
    </row>
    <row r="36" ht="9.75" customHeight="1" thickBot="1"/>
    <row r="37" spans="1:13" ht="15" customHeight="1" thickBot="1">
      <c r="A37" s="4" t="s">
        <v>54</v>
      </c>
      <c r="B37" s="95" t="s">
        <v>72</v>
      </c>
      <c r="C37" s="96"/>
      <c r="D37" s="96"/>
      <c r="E37" s="96"/>
      <c r="F37" s="96"/>
      <c r="G37" s="96"/>
      <c r="H37" s="96"/>
      <c r="I37" s="97" t="s">
        <v>1</v>
      </c>
      <c r="K37" s="98">
        <v>30</v>
      </c>
      <c r="L37" s="99"/>
      <c r="M37" s="100"/>
    </row>
    <row r="38" spans="1:13" ht="9.75" customHeight="1">
      <c r="A38" s="101"/>
      <c r="B38" s="102"/>
      <c r="C38" s="15"/>
      <c r="D38" s="15"/>
      <c r="E38" s="15"/>
      <c r="F38" s="15"/>
      <c r="G38" s="103"/>
      <c r="H38" s="103"/>
      <c r="I38" s="103"/>
      <c r="J38" s="15"/>
      <c r="K38" s="15"/>
      <c r="L38" s="15"/>
      <c r="M38" s="104"/>
    </row>
    <row r="39" spans="1:13" ht="12" customHeight="1">
      <c r="A39" s="54" t="s">
        <v>11</v>
      </c>
      <c r="B39" s="27">
        <v>8</v>
      </c>
      <c r="C39" s="28" t="s">
        <v>12</v>
      </c>
      <c r="D39" s="28">
        <v>3</v>
      </c>
      <c r="E39" s="28" t="s">
        <v>13</v>
      </c>
      <c r="F39" s="29">
        <f>SUM(B39:E39)</f>
        <v>11</v>
      </c>
      <c r="G39" s="21"/>
      <c r="H39" s="54" t="s">
        <v>14</v>
      </c>
      <c r="I39" s="27">
        <v>8</v>
      </c>
      <c r="J39" s="28" t="s">
        <v>12</v>
      </c>
      <c r="K39" s="28">
        <v>4</v>
      </c>
      <c r="L39" s="28" t="s">
        <v>13</v>
      </c>
      <c r="M39" s="29">
        <f>SUM(I39:L39)</f>
        <v>12</v>
      </c>
    </row>
    <row r="40" spans="1:13" ht="12" customHeight="1">
      <c r="A40" s="30" t="s">
        <v>15</v>
      </c>
      <c r="B40" s="31">
        <v>8</v>
      </c>
      <c r="C40" s="32" t="s">
        <v>12</v>
      </c>
      <c r="D40" s="32">
        <v>4</v>
      </c>
      <c r="E40" s="32" t="s">
        <v>13</v>
      </c>
      <c r="F40" s="33">
        <f>SUM(B40:E40)</f>
        <v>12</v>
      </c>
      <c r="G40" s="21"/>
      <c r="H40" s="30" t="s">
        <v>16</v>
      </c>
      <c r="I40" s="31">
        <v>8</v>
      </c>
      <c r="J40" s="32" t="s">
        <v>12</v>
      </c>
      <c r="K40" s="32">
        <v>-8</v>
      </c>
      <c r="L40" s="32" t="s">
        <v>13</v>
      </c>
      <c r="M40" s="33">
        <f>SUM(I40:L40)</f>
        <v>0</v>
      </c>
    </row>
    <row r="41" spans="1:13" ht="12" customHeight="1">
      <c r="A41" s="30" t="s">
        <v>17</v>
      </c>
      <c r="B41" s="31">
        <v>8</v>
      </c>
      <c r="C41" s="32" t="s">
        <v>12</v>
      </c>
      <c r="D41" s="32"/>
      <c r="E41" s="32" t="s">
        <v>13</v>
      </c>
      <c r="F41" s="33">
        <f>SUM(B41:D41)</f>
        <v>8</v>
      </c>
      <c r="G41" s="21"/>
      <c r="H41" s="30" t="s">
        <v>18</v>
      </c>
      <c r="I41" s="31">
        <v>8</v>
      </c>
      <c r="J41" s="32" t="s">
        <v>12</v>
      </c>
      <c r="K41" s="32">
        <v>-8</v>
      </c>
      <c r="L41" s="32" t="s">
        <v>13</v>
      </c>
      <c r="M41" s="33">
        <f>SUM(I41:L41)</f>
        <v>0</v>
      </c>
    </row>
    <row r="42" spans="1:13" ht="12" customHeight="1">
      <c r="A42" s="34" t="s">
        <v>19</v>
      </c>
      <c r="B42" s="35">
        <v>8</v>
      </c>
      <c r="C42" s="36" t="s">
        <v>12</v>
      </c>
      <c r="D42" s="36">
        <v>-4</v>
      </c>
      <c r="E42" s="36" t="s">
        <v>13</v>
      </c>
      <c r="F42" s="37">
        <f>SUM(B42:E42)</f>
        <v>4</v>
      </c>
      <c r="G42" s="21"/>
      <c r="H42" s="34" t="s">
        <v>20</v>
      </c>
      <c r="I42" s="35">
        <v>8</v>
      </c>
      <c r="J42" s="36" t="s">
        <v>12</v>
      </c>
      <c r="K42" s="36"/>
      <c r="L42" s="36" t="s">
        <v>13</v>
      </c>
      <c r="M42" s="37">
        <f>SUM(I42:L42)</f>
        <v>8</v>
      </c>
    </row>
    <row r="43" spans="1:13" ht="12" customHeight="1">
      <c r="A43" s="20"/>
      <c r="B43" s="21"/>
      <c r="C43" s="21"/>
      <c r="D43" s="21"/>
      <c r="E43" s="21"/>
      <c r="F43" s="21"/>
      <c r="G43" s="21"/>
      <c r="H43" s="20"/>
      <c r="I43" s="21"/>
      <c r="J43" s="21"/>
      <c r="K43" s="21"/>
      <c r="L43" s="21"/>
      <c r="M43" s="21"/>
    </row>
    <row r="44" spans="1:13" ht="12" customHeight="1">
      <c r="A44" s="39" t="s">
        <v>25</v>
      </c>
      <c r="B44" s="27">
        <f>INT(((F41+F42+M42)+16)/7+1)</f>
        <v>6</v>
      </c>
      <c r="C44" s="28" t="s">
        <v>12</v>
      </c>
      <c r="D44" s="28"/>
      <c r="E44" s="28" t="s">
        <v>13</v>
      </c>
      <c r="F44" s="29">
        <f>B44+D44</f>
        <v>6</v>
      </c>
      <c r="G44" s="21"/>
      <c r="H44" s="39" t="s">
        <v>25</v>
      </c>
      <c r="I44" s="27">
        <v>0</v>
      </c>
      <c r="J44" s="28" t="s">
        <v>12</v>
      </c>
      <c r="K44" s="28">
        <v>5</v>
      </c>
      <c r="L44" s="28" t="s">
        <v>13</v>
      </c>
      <c r="M44" s="29">
        <f>I44+K44</f>
        <v>5</v>
      </c>
    </row>
    <row r="45" spans="1:13" ht="12" customHeight="1">
      <c r="A45" s="41" t="s">
        <v>26</v>
      </c>
      <c r="B45" s="42">
        <f>INT((M39+M40+M42+16)/7+1)</f>
        <v>6</v>
      </c>
      <c r="C45" s="43" t="s">
        <v>12</v>
      </c>
      <c r="D45" s="43"/>
      <c r="E45" s="43" t="s">
        <v>13</v>
      </c>
      <c r="F45" s="44">
        <f>B45+D45</f>
        <v>6</v>
      </c>
      <c r="G45" s="21"/>
      <c r="H45" s="41" t="s">
        <v>26</v>
      </c>
      <c r="I45" s="42">
        <f>ROUND((M39+M42)/2,0)-8</f>
        <v>2</v>
      </c>
      <c r="J45" s="43" t="s">
        <v>12</v>
      </c>
      <c r="K45" s="43"/>
      <c r="L45" s="43" t="s">
        <v>13</v>
      </c>
      <c r="M45" s="44">
        <f>I45+K45</f>
        <v>2</v>
      </c>
    </row>
    <row r="46" spans="1:13" ht="12" customHeight="1">
      <c r="A46" s="45"/>
      <c r="B46" s="21"/>
      <c r="C46" s="21"/>
      <c r="D46" s="21"/>
      <c r="E46" s="21"/>
      <c r="F46" s="46"/>
      <c r="G46" s="21"/>
      <c r="H46" s="45"/>
      <c r="I46" s="21"/>
      <c r="J46" s="21"/>
      <c r="K46" s="21"/>
      <c r="L46" s="21"/>
      <c r="M46" s="46"/>
    </row>
    <row r="47" spans="1:13" ht="12" customHeight="1">
      <c r="A47" s="14" t="s">
        <v>31</v>
      </c>
      <c r="B47" s="38">
        <f>ROUND(3*(F41+10),0)</f>
        <v>54</v>
      </c>
      <c r="C47" s="105" t="s">
        <v>32</v>
      </c>
      <c r="D47" s="48">
        <f>ROUND(B47/2,0)</f>
        <v>27</v>
      </c>
      <c r="E47" s="12"/>
      <c r="F47" s="12"/>
      <c r="G47" s="19"/>
      <c r="H47" s="14"/>
      <c r="I47" s="38"/>
      <c r="J47" s="38"/>
      <c r="K47" s="48"/>
      <c r="L47" s="12"/>
      <c r="M47" s="12"/>
    </row>
    <row r="48" spans="1:13" ht="12" customHeight="1">
      <c r="A48" s="21"/>
      <c r="B48" s="21"/>
      <c r="C48" s="21"/>
      <c r="D48" s="21"/>
      <c r="E48" s="12"/>
      <c r="F48" s="12"/>
      <c r="G48" s="19"/>
      <c r="H48" s="21"/>
      <c r="I48" s="65"/>
      <c r="J48" s="21"/>
      <c r="K48" s="45"/>
      <c r="L48" s="21"/>
      <c r="M48" s="21"/>
    </row>
    <row r="49" spans="1:13" ht="12" customHeight="1">
      <c r="A49" s="14" t="s">
        <v>39</v>
      </c>
      <c r="B49" s="47">
        <f>F41</f>
        <v>8</v>
      </c>
      <c r="C49" s="38" t="s">
        <v>12</v>
      </c>
      <c r="D49" s="38">
        <v>0</v>
      </c>
      <c r="E49" s="38" t="s">
        <v>13</v>
      </c>
      <c r="F49" s="25">
        <f>B49+D49</f>
        <v>8</v>
      </c>
      <c r="G49" s="19"/>
      <c r="H49" s="14" t="s">
        <v>33</v>
      </c>
      <c r="I49" s="47">
        <f>F40+15</f>
        <v>27</v>
      </c>
      <c r="J49" s="14"/>
      <c r="K49" s="14" t="s">
        <v>34</v>
      </c>
      <c r="L49" s="75"/>
      <c r="M49" s="106" t="s">
        <v>87</v>
      </c>
    </row>
    <row r="50" spans="1:13" ht="12" customHeight="1">
      <c r="A50" s="21"/>
      <c r="B50" s="65"/>
      <c r="C50" s="21"/>
      <c r="D50" s="21"/>
      <c r="E50" s="12"/>
      <c r="F50" s="12"/>
      <c r="G50" s="19"/>
      <c r="H50" s="21"/>
      <c r="I50" s="65"/>
      <c r="J50" s="21"/>
      <c r="K50" s="45"/>
      <c r="L50" s="70"/>
      <c r="M50" s="21"/>
    </row>
    <row r="51" spans="1:13" ht="12" customHeight="1">
      <c r="A51" s="14" t="s">
        <v>44</v>
      </c>
      <c r="B51" s="47">
        <f>INT((F40-1)/6)+1</f>
        <v>2</v>
      </c>
      <c r="C51" s="47" t="s">
        <v>55</v>
      </c>
      <c r="D51" s="48">
        <f>F40</f>
        <v>12</v>
      </c>
      <c r="E51" s="12"/>
      <c r="F51" s="12"/>
      <c r="G51" s="19"/>
      <c r="H51" s="14" t="s">
        <v>45</v>
      </c>
      <c r="I51" s="73" t="s">
        <v>75</v>
      </c>
      <c r="J51" s="48"/>
      <c r="K51" s="23"/>
      <c r="L51" s="74"/>
      <c r="M51" s="48"/>
    </row>
    <row r="52" spans="1:13" ht="12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" customHeight="1">
      <c r="A53" s="14" t="s">
        <v>47</v>
      </c>
      <c r="B53" s="50"/>
      <c r="C53" s="17"/>
      <c r="D53" s="38" t="s">
        <v>48</v>
      </c>
      <c r="E53" s="17"/>
      <c r="F53" s="75"/>
      <c r="G53" s="17"/>
      <c r="H53" s="17"/>
      <c r="I53" s="50"/>
      <c r="J53" s="17"/>
      <c r="K53" s="38" t="s">
        <v>49</v>
      </c>
      <c r="L53" s="17"/>
      <c r="M53" s="75"/>
    </row>
    <row r="54" spans="1:13" ht="12" customHeight="1">
      <c r="A54" s="76" t="s">
        <v>73</v>
      </c>
      <c r="B54" s="77">
        <f>F41</f>
        <v>8</v>
      </c>
      <c r="C54" s="78" t="s">
        <v>12</v>
      </c>
      <c r="D54" s="78">
        <v>4</v>
      </c>
      <c r="E54" s="78" t="s">
        <v>13</v>
      </c>
      <c r="F54" s="79">
        <f>B54+D54</f>
        <v>12</v>
      </c>
      <c r="G54" s="20"/>
      <c r="H54" s="20"/>
      <c r="I54" s="77">
        <f>F39</f>
        <v>11</v>
      </c>
      <c r="J54" s="78" t="s">
        <v>12</v>
      </c>
      <c r="K54" s="78">
        <v>3</v>
      </c>
      <c r="L54" s="78" t="s">
        <v>13</v>
      </c>
      <c r="M54" s="79">
        <f>I54+K54</f>
        <v>14</v>
      </c>
    </row>
    <row r="55" spans="1:13" ht="12" customHeight="1">
      <c r="A55" s="76"/>
      <c r="B55" s="77">
        <f>F41</f>
        <v>8</v>
      </c>
      <c r="C55" s="78" t="s">
        <v>12</v>
      </c>
      <c r="D55" s="78"/>
      <c r="E55" s="78" t="s">
        <v>13</v>
      </c>
      <c r="F55" s="79">
        <f>B55+D55</f>
        <v>8</v>
      </c>
      <c r="G55" s="78"/>
      <c r="H55" s="78"/>
      <c r="I55" s="77">
        <f>F39</f>
        <v>11</v>
      </c>
      <c r="J55" s="78" t="s">
        <v>12</v>
      </c>
      <c r="K55" s="78"/>
      <c r="L55" s="78" t="s">
        <v>13</v>
      </c>
      <c r="M55" s="79">
        <f>I55+K55</f>
        <v>11</v>
      </c>
    </row>
    <row r="56" spans="1:13" ht="12" customHeight="1">
      <c r="A56" s="14" t="s">
        <v>50</v>
      </c>
      <c r="B56" s="47"/>
      <c r="C56" s="38"/>
      <c r="D56" s="38" t="s">
        <v>48</v>
      </c>
      <c r="E56" s="38"/>
      <c r="F56" s="25"/>
      <c r="G56" s="38"/>
      <c r="H56" s="38"/>
      <c r="I56" s="47"/>
      <c r="J56" s="38"/>
      <c r="K56" s="38" t="s">
        <v>49</v>
      </c>
      <c r="L56" s="38"/>
      <c r="M56" s="25"/>
    </row>
    <row r="57" spans="1:13" ht="12" customHeight="1">
      <c r="A57" s="76"/>
      <c r="B57" s="77">
        <f>F41</f>
        <v>8</v>
      </c>
      <c r="C57" s="78" t="s">
        <v>12</v>
      </c>
      <c r="D57" s="78"/>
      <c r="E57" s="78" t="s">
        <v>13</v>
      </c>
      <c r="F57" s="79">
        <f>B57+D57</f>
        <v>8</v>
      </c>
      <c r="G57" s="78"/>
      <c r="H57" s="78"/>
      <c r="I57" s="77">
        <f>F39</f>
        <v>11</v>
      </c>
      <c r="J57" s="78" t="s">
        <v>12</v>
      </c>
      <c r="K57" s="78"/>
      <c r="L57" s="78" t="s">
        <v>13</v>
      </c>
      <c r="M57" s="79">
        <f>I57+K57</f>
        <v>11</v>
      </c>
    </row>
    <row r="58" spans="1:13" ht="12" customHeight="1">
      <c r="A58" s="89"/>
      <c r="B58" s="35">
        <f>F41</f>
        <v>8</v>
      </c>
      <c r="C58" s="36" t="s">
        <v>12</v>
      </c>
      <c r="D58" s="36"/>
      <c r="E58" s="36" t="s">
        <v>13</v>
      </c>
      <c r="F58" s="37">
        <f>B58+D58</f>
        <v>8</v>
      </c>
      <c r="G58" s="36"/>
      <c r="H58" s="36"/>
      <c r="I58" s="35">
        <f>F39</f>
        <v>11</v>
      </c>
      <c r="J58" s="36" t="s">
        <v>12</v>
      </c>
      <c r="K58" s="36"/>
      <c r="L58" s="36" t="s">
        <v>13</v>
      </c>
      <c r="M58" s="37">
        <f>I58+K58</f>
        <v>11</v>
      </c>
    </row>
    <row r="59" spans="1:13" ht="4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" customHeight="1">
      <c r="A60" s="92" t="s">
        <v>51</v>
      </c>
      <c r="B60" s="90" t="s">
        <v>74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ht="12" customHeight="1">
      <c r="A61" s="1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2" customHeight="1">
      <c r="A62" s="1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2" customHeight="1">
      <c r="A63" s="1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2" customHeight="1">
      <c r="A64" s="12" t="s">
        <v>52</v>
      </c>
      <c r="B64" s="91" t="s">
        <v>74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1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1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12" customHeight="1">
      <c r="A67" s="1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</sheetData>
  <printOptions horizontalCentered="1"/>
  <pageMargins left="0.984251968503937" right="0.3937007874015748" top="0.1968503937007874" bottom="0.1968503937007874" header="0" footer="0"/>
  <pageSetup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53</v>
      </c>
    </row>
    <row r="2" ht="9.75" customHeight="1" thickBot="1"/>
    <row r="3" spans="1:13" ht="15" customHeight="1" thickBot="1">
      <c r="A3" s="4" t="s">
        <v>54</v>
      </c>
      <c r="B3" s="95" t="s">
        <v>62</v>
      </c>
      <c r="C3" s="96"/>
      <c r="D3" s="96"/>
      <c r="E3" s="96"/>
      <c r="F3" s="96"/>
      <c r="G3" s="96"/>
      <c r="H3" s="96"/>
      <c r="I3" s="97" t="s">
        <v>1</v>
      </c>
      <c r="K3" s="98">
        <v>400</v>
      </c>
      <c r="L3" s="99"/>
      <c r="M3" s="100"/>
    </row>
    <row r="4" spans="1:13" s="15" customFormat="1" ht="9.75" customHeight="1">
      <c r="A4" s="101"/>
      <c r="B4" s="102"/>
      <c r="G4" s="103"/>
      <c r="H4" s="103"/>
      <c r="I4" s="103"/>
      <c r="M4" s="104"/>
    </row>
    <row r="5" spans="1:13" ht="12" customHeight="1">
      <c r="A5" s="54" t="s">
        <v>11</v>
      </c>
      <c r="B5" s="27">
        <v>8</v>
      </c>
      <c r="C5" s="28" t="s">
        <v>12</v>
      </c>
      <c r="D5" s="28">
        <v>12</v>
      </c>
      <c r="E5" s="28" t="s">
        <v>13</v>
      </c>
      <c r="F5" s="29">
        <f>SUM(B5:E5)</f>
        <v>20</v>
      </c>
      <c r="G5" s="21"/>
      <c r="H5" s="54" t="s">
        <v>14</v>
      </c>
      <c r="I5" s="27">
        <v>8</v>
      </c>
      <c r="J5" s="28" t="s">
        <v>12</v>
      </c>
      <c r="K5" s="28">
        <v>-6</v>
      </c>
      <c r="L5" s="28" t="s">
        <v>13</v>
      </c>
      <c r="M5" s="29">
        <f>SUM(I5:L5)</f>
        <v>2</v>
      </c>
    </row>
    <row r="6" spans="1:13" ht="12" customHeight="1">
      <c r="A6" s="30" t="s">
        <v>15</v>
      </c>
      <c r="B6" s="31">
        <v>8</v>
      </c>
      <c r="C6" s="32" t="s">
        <v>12</v>
      </c>
      <c r="D6" s="32">
        <v>20</v>
      </c>
      <c r="E6" s="32" t="s">
        <v>13</v>
      </c>
      <c r="F6" s="33">
        <f>SUM(B6:E6)</f>
        <v>28</v>
      </c>
      <c r="G6" s="21"/>
      <c r="H6" s="30" t="s">
        <v>16</v>
      </c>
      <c r="I6" s="31">
        <v>8</v>
      </c>
      <c r="J6" s="32" t="s">
        <v>12</v>
      </c>
      <c r="K6" s="32">
        <v>-2</v>
      </c>
      <c r="L6" s="32" t="s">
        <v>13</v>
      </c>
      <c r="M6" s="33">
        <f>SUM(I6:L6)</f>
        <v>6</v>
      </c>
    </row>
    <row r="7" spans="1:13" ht="12" customHeight="1">
      <c r="A7" s="30" t="s">
        <v>17</v>
      </c>
      <c r="B7" s="31">
        <v>8</v>
      </c>
      <c r="C7" s="32" t="s">
        <v>12</v>
      </c>
      <c r="D7" s="32">
        <v>4</v>
      </c>
      <c r="E7" s="32" t="s">
        <v>13</v>
      </c>
      <c r="F7" s="33">
        <f>SUM(B7:D7)</f>
        <v>12</v>
      </c>
      <c r="G7" s="21"/>
      <c r="H7" s="30" t="s">
        <v>18</v>
      </c>
      <c r="I7" s="31">
        <v>8</v>
      </c>
      <c r="J7" s="32" t="s">
        <v>12</v>
      </c>
      <c r="K7" s="32">
        <v>-4</v>
      </c>
      <c r="L7" s="32" t="s">
        <v>13</v>
      </c>
      <c r="M7" s="33">
        <f>SUM(I7:L7)</f>
        <v>4</v>
      </c>
    </row>
    <row r="8" spans="1:13" ht="12" customHeight="1">
      <c r="A8" s="34" t="s">
        <v>19</v>
      </c>
      <c r="B8" s="35">
        <v>8</v>
      </c>
      <c r="C8" s="36" t="s">
        <v>12</v>
      </c>
      <c r="D8" s="36">
        <v>-2</v>
      </c>
      <c r="E8" s="36" t="s">
        <v>13</v>
      </c>
      <c r="F8" s="37">
        <f>SUM(B8:E8)</f>
        <v>6</v>
      </c>
      <c r="G8" s="21"/>
      <c r="H8" s="34" t="s">
        <v>20</v>
      </c>
      <c r="I8" s="35">
        <v>8</v>
      </c>
      <c r="J8" s="36" t="s">
        <v>12</v>
      </c>
      <c r="K8" s="36">
        <v>6</v>
      </c>
      <c r="L8" s="36" t="s">
        <v>13</v>
      </c>
      <c r="M8" s="37">
        <f>SUM(I8:L8)</f>
        <v>14</v>
      </c>
    </row>
    <row r="9" spans="1:13" ht="12" customHeight="1">
      <c r="A9" s="20"/>
      <c r="B9" s="21"/>
      <c r="C9" s="21"/>
      <c r="D9" s="21"/>
      <c r="E9" s="21"/>
      <c r="F9" s="21"/>
      <c r="G9" s="21"/>
      <c r="H9" s="20"/>
      <c r="I9" s="21"/>
      <c r="J9" s="21"/>
      <c r="K9" s="21"/>
      <c r="L9" s="21"/>
      <c r="M9" s="21"/>
    </row>
    <row r="10" spans="1:13" ht="12" customHeight="1">
      <c r="A10" s="39" t="s">
        <v>25</v>
      </c>
      <c r="B10" s="27">
        <f>INT(((F7+F8+M8)+16)/7+1)</f>
        <v>7</v>
      </c>
      <c r="C10" s="28" t="s">
        <v>12</v>
      </c>
      <c r="D10" s="28"/>
      <c r="E10" s="28" t="s">
        <v>13</v>
      </c>
      <c r="F10" s="29">
        <f>B10+D10</f>
        <v>7</v>
      </c>
      <c r="G10" s="21"/>
      <c r="H10" s="39" t="s">
        <v>25</v>
      </c>
      <c r="I10" s="27">
        <v>0</v>
      </c>
      <c r="J10" s="28" t="s">
        <v>12</v>
      </c>
      <c r="K10" s="28">
        <v>8</v>
      </c>
      <c r="L10" s="28" t="s">
        <v>13</v>
      </c>
      <c r="M10" s="29">
        <f>I10+K10</f>
        <v>8</v>
      </c>
    </row>
    <row r="11" spans="1:13" ht="12" customHeight="1">
      <c r="A11" s="41" t="s">
        <v>26</v>
      </c>
      <c r="B11" s="42">
        <f>INT((M5+M6+M8+16)/7+1)</f>
        <v>6</v>
      </c>
      <c r="C11" s="43" t="s">
        <v>12</v>
      </c>
      <c r="D11" s="43"/>
      <c r="E11" s="43" t="s">
        <v>13</v>
      </c>
      <c r="F11" s="44">
        <f>B11+D11</f>
        <v>6</v>
      </c>
      <c r="G11" s="21"/>
      <c r="H11" s="41" t="s">
        <v>26</v>
      </c>
      <c r="I11" s="42">
        <f>ROUND((M5+M8)/2,0)-8</f>
        <v>0</v>
      </c>
      <c r="J11" s="43" t="s">
        <v>12</v>
      </c>
      <c r="K11" s="43"/>
      <c r="L11" s="43" t="s">
        <v>13</v>
      </c>
      <c r="M11" s="44">
        <f>I11+K11</f>
        <v>0</v>
      </c>
    </row>
    <row r="12" spans="1:13" ht="12" customHeight="1">
      <c r="A12" s="45"/>
      <c r="B12" s="21"/>
      <c r="C12" s="21"/>
      <c r="D12" s="21"/>
      <c r="E12" s="21"/>
      <c r="F12" s="46"/>
      <c r="G12" s="21"/>
      <c r="H12" s="45"/>
      <c r="I12" s="21"/>
      <c r="J12" s="21"/>
      <c r="K12" s="21"/>
      <c r="L12" s="21"/>
      <c r="M12" s="46"/>
    </row>
    <row r="13" spans="1:13" ht="12" customHeight="1">
      <c r="A13" s="14" t="s">
        <v>31</v>
      </c>
      <c r="B13" s="38">
        <f>ROUND(3*(F7+10),0)</f>
        <v>66</v>
      </c>
      <c r="C13" s="105" t="s">
        <v>32</v>
      </c>
      <c r="D13" s="48">
        <f>ROUND(B13/2,0)</f>
        <v>33</v>
      </c>
      <c r="E13" s="12"/>
      <c r="F13" s="12"/>
      <c r="G13" s="19"/>
      <c r="H13" s="14" t="s">
        <v>61</v>
      </c>
      <c r="I13" s="38">
        <f>B13*1.5</f>
        <v>99</v>
      </c>
      <c r="J13" s="38" t="s">
        <v>32</v>
      </c>
      <c r="K13" s="48">
        <f>ROUND(I13/2,0)</f>
        <v>50</v>
      </c>
      <c r="L13" s="12"/>
      <c r="M13" s="12"/>
    </row>
    <row r="14" spans="1:13" ht="12" customHeight="1">
      <c r="A14" s="21"/>
      <c r="B14" s="21"/>
      <c r="C14" s="21"/>
      <c r="D14" s="21"/>
      <c r="E14" s="12"/>
      <c r="F14" s="12"/>
      <c r="G14" s="19"/>
      <c r="H14" s="21"/>
      <c r="I14" s="65"/>
      <c r="J14" s="21"/>
      <c r="K14" s="45"/>
      <c r="L14" s="21"/>
      <c r="M14" s="21"/>
    </row>
    <row r="15" spans="1:13" ht="12" customHeight="1">
      <c r="A15" s="14" t="s">
        <v>39</v>
      </c>
      <c r="B15" s="47">
        <f>F7</f>
        <v>12</v>
      </c>
      <c r="C15" s="38" t="s">
        <v>12</v>
      </c>
      <c r="D15" s="38">
        <v>0</v>
      </c>
      <c r="E15" s="38" t="s">
        <v>13</v>
      </c>
      <c r="F15" s="25">
        <f>B15+D15</f>
        <v>12</v>
      </c>
      <c r="G15" s="19"/>
      <c r="H15" s="14" t="s">
        <v>33</v>
      </c>
      <c r="I15" s="47">
        <f>F6+15</f>
        <v>43</v>
      </c>
      <c r="J15" s="14"/>
      <c r="K15" s="14" t="s">
        <v>34</v>
      </c>
      <c r="L15" s="75"/>
      <c r="M15" s="48">
        <f>ROUND(I15/5,0)</f>
        <v>9</v>
      </c>
    </row>
    <row r="16" spans="1:13" ht="12" customHeight="1">
      <c r="A16" s="21"/>
      <c r="B16" s="65"/>
      <c r="C16" s="21"/>
      <c r="D16" s="21"/>
      <c r="E16" s="12"/>
      <c r="F16" s="12"/>
      <c r="G16" s="19"/>
      <c r="H16" s="21"/>
      <c r="I16" s="65"/>
      <c r="J16" s="21"/>
      <c r="K16" s="45"/>
      <c r="L16" s="70"/>
      <c r="M16" s="21"/>
    </row>
    <row r="17" spans="1:13" ht="12" customHeight="1">
      <c r="A17" s="14" t="s">
        <v>44</v>
      </c>
      <c r="B17" s="47">
        <f>INT((F6-1)/6)+1</f>
        <v>5</v>
      </c>
      <c r="C17" s="47" t="s">
        <v>55</v>
      </c>
      <c r="D17" s="48">
        <f>F6</f>
        <v>28</v>
      </c>
      <c r="E17" s="12"/>
      <c r="F17" s="12"/>
      <c r="G17" s="19"/>
      <c r="H17" s="14" t="s">
        <v>45</v>
      </c>
      <c r="I17" s="73">
        <f>F6</f>
        <v>28</v>
      </c>
      <c r="J17" s="48"/>
      <c r="K17" s="23">
        <f>M15+3</f>
        <v>12</v>
      </c>
      <c r="L17" s="94" t="s">
        <v>46</v>
      </c>
      <c r="M17" s="48"/>
    </row>
    <row r="18" spans="1:13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" customHeight="1">
      <c r="A19" s="14" t="s">
        <v>47</v>
      </c>
      <c r="B19" s="50"/>
      <c r="C19" s="17"/>
      <c r="D19" s="38" t="s">
        <v>48</v>
      </c>
      <c r="E19" s="17"/>
      <c r="F19" s="75"/>
      <c r="G19" s="17"/>
      <c r="H19" s="17"/>
      <c r="I19" s="50"/>
      <c r="J19" s="17"/>
      <c r="K19" s="38" t="s">
        <v>49</v>
      </c>
      <c r="L19" s="17"/>
      <c r="M19" s="75"/>
    </row>
    <row r="20" spans="1:13" ht="12" customHeight="1">
      <c r="A20" s="76" t="s">
        <v>57</v>
      </c>
      <c r="B20" s="77">
        <f>F7</f>
        <v>12</v>
      </c>
      <c r="C20" s="78" t="s">
        <v>12</v>
      </c>
      <c r="D20" s="78"/>
      <c r="E20" s="78" t="s">
        <v>13</v>
      </c>
      <c r="F20" s="79">
        <f>B20+D20</f>
        <v>12</v>
      </c>
      <c r="G20" s="20"/>
      <c r="H20" s="20"/>
      <c r="I20" s="77">
        <f>F5</f>
        <v>20</v>
      </c>
      <c r="J20" s="78" t="s">
        <v>12</v>
      </c>
      <c r="K20" s="78"/>
      <c r="L20" s="78" t="s">
        <v>13</v>
      </c>
      <c r="M20" s="79">
        <f>I20+K20</f>
        <v>20</v>
      </c>
    </row>
    <row r="21" spans="1:13" ht="12" customHeight="1">
      <c r="A21" s="76"/>
      <c r="B21" s="77"/>
      <c r="C21" s="78"/>
      <c r="D21" s="78"/>
      <c r="E21" s="78"/>
      <c r="F21" s="79"/>
      <c r="G21" s="78"/>
      <c r="H21" s="78"/>
      <c r="I21" s="77"/>
      <c r="J21" s="78"/>
      <c r="K21" s="78"/>
      <c r="L21" s="78"/>
      <c r="M21" s="79"/>
    </row>
    <row r="22" spans="1:13" ht="12" customHeight="1">
      <c r="A22" s="14" t="s">
        <v>50</v>
      </c>
      <c r="B22" s="47"/>
      <c r="C22" s="38"/>
      <c r="D22" s="38" t="s">
        <v>48</v>
      </c>
      <c r="E22" s="38"/>
      <c r="F22" s="25"/>
      <c r="G22" s="38"/>
      <c r="H22" s="38"/>
      <c r="I22" s="47"/>
      <c r="J22" s="38"/>
      <c r="K22" s="38" t="s">
        <v>49</v>
      </c>
      <c r="L22" s="38"/>
      <c r="M22" s="25"/>
    </row>
    <row r="23" spans="1:13" ht="12" customHeight="1">
      <c r="A23" s="76" t="s">
        <v>58</v>
      </c>
      <c r="B23" s="77"/>
      <c r="C23" s="78"/>
      <c r="D23" s="78"/>
      <c r="E23" s="78"/>
      <c r="F23" s="79"/>
      <c r="G23" s="78"/>
      <c r="H23" s="78"/>
      <c r="I23" s="77"/>
      <c r="J23" s="78"/>
      <c r="K23" s="78"/>
      <c r="L23" s="78"/>
      <c r="M23" s="79"/>
    </row>
    <row r="24" spans="1:13" ht="12" customHeight="1">
      <c r="A24" s="89"/>
      <c r="B24" s="35"/>
      <c r="C24" s="36"/>
      <c r="D24" s="36"/>
      <c r="E24" s="36"/>
      <c r="F24" s="37"/>
      <c r="G24" s="36"/>
      <c r="H24" s="36"/>
      <c r="I24" s="35"/>
      <c r="J24" s="36"/>
      <c r="K24" s="36"/>
      <c r="L24" s="36"/>
      <c r="M24" s="37"/>
    </row>
    <row r="25" spans="1:13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" customHeight="1">
      <c r="A26" s="92" t="s">
        <v>51</v>
      </c>
      <c r="B26" s="90" t="s">
        <v>59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2" customHeight="1">
      <c r="A27" s="12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" customHeight="1">
      <c r="A28" s="12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" customHeight="1">
      <c r="A29" s="12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2" customHeight="1">
      <c r="A30" s="12" t="s">
        <v>52</v>
      </c>
      <c r="B30" s="91" t="s">
        <v>88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2" customHeight="1">
      <c r="A31" s="12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" customHeight="1">
      <c r="A32" s="12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2" customHeight="1">
      <c r="A33" s="12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30" customHeight="1">
      <c r="A34" s="1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ht="20.25" customHeight="1">
      <c r="G35" s="2" t="s">
        <v>53</v>
      </c>
    </row>
    <row r="36" ht="9.75" customHeight="1" thickBot="1"/>
    <row r="37" spans="1:13" ht="15" customHeight="1" thickBot="1">
      <c r="A37" s="4" t="s">
        <v>54</v>
      </c>
      <c r="B37" s="95" t="s">
        <v>85</v>
      </c>
      <c r="C37" s="96"/>
      <c r="D37" s="96"/>
      <c r="E37" s="96"/>
      <c r="F37" s="96"/>
      <c r="G37" s="96"/>
      <c r="H37" s="96"/>
      <c r="I37" s="97" t="s">
        <v>1</v>
      </c>
      <c r="K37" s="98">
        <v>500</v>
      </c>
      <c r="L37" s="99"/>
      <c r="M37" s="100"/>
    </row>
    <row r="38" spans="1:13" ht="9.75" customHeight="1">
      <c r="A38" s="101"/>
      <c r="B38" s="102"/>
      <c r="C38" s="15"/>
      <c r="D38" s="15"/>
      <c r="E38" s="15"/>
      <c r="F38" s="15"/>
      <c r="G38" s="103"/>
      <c r="H38" s="103"/>
      <c r="I38" s="103"/>
      <c r="J38" s="15"/>
      <c r="K38" s="15"/>
      <c r="L38" s="15"/>
      <c r="M38" s="104"/>
    </row>
    <row r="39" spans="1:13" ht="12" customHeight="1">
      <c r="A39" s="54" t="s">
        <v>11</v>
      </c>
      <c r="B39" s="27">
        <v>8</v>
      </c>
      <c r="C39" s="28" t="s">
        <v>12</v>
      </c>
      <c r="D39" s="28">
        <v>-2</v>
      </c>
      <c r="E39" s="28" t="s">
        <v>13</v>
      </c>
      <c r="F39" s="29">
        <f>SUM(B39:E39)</f>
        <v>6</v>
      </c>
      <c r="G39" s="21"/>
      <c r="H39" s="54" t="s">
        <v>14</v>
      </c>
      <c r="I39" s="27">
        <v>8</v>
      </c>
      <c r="J39" s="28" t="s">
        <v>12</v>
      </c>
      <c r="K39" s="28">
        <v>-4</v>
      </c>
      <c r="L39" s="28" t="s">
        <v>13</v>
      </c>
      <c r="M39" s="29">
        <f>SUM(I39:L39)</f>
        <v>4</v>
      </c>
    </row>
    <row r="40" spans="1:13" ht="12" customHeight="1">
      <c r="A40" s="30" t="s">
        <v>15</v>
      </c>
      <c r="B40" s="31">
        <v>8</v>
      </c>
      <c r="C40" s="32" t="s">
        <v>12</v>
      </c>
      <c r="D40" s="32">
        <v>15</v>
      </c>
      <c r="E40" s="32" t="s">
        <v>13</v>
      </c>
      <c r="F40" s="33">
        <f>SUM(B40:E40)</f>
        <v>23</v>
      </c>
      <c r="G40" s="21"/>
      <c r="H40" s="30" t="s">
        <v>16</v>
      </c>
      <c r="I40" s="31">
        <v>8</v>
      </c>
      <c r="J40" s="32" t="s">
        <v>12</v>
      </c>
      <c r="K40" s="32">
        <v>-4</v>
      </c>
      <c r="L40" s="32" t="s">
        <v>13</v>
      </c>
      <c r="M40" s="33">
        <f>SUM(I40:L40)</f>
        <v>4</v>
      </c>
    </row>
    <row r="41" spans="1:13" ht="12" customHeight="1">
      <c r="A41" s="30" t="s">
        <v>17</v>
      </c>
      <c r="B41" s="31">
        <v>8</v>
      </c>
      <c r="C41" s="32" t="s">
        <v>12</v>
      </c>
      <c r="D41" s="32">
        <v>20</v>
      </c>
      <c r="E41" s="32" t="s">
        <v>13</v>
      </c>
      <c r="F41" s="33">
        <f>SUM(B41:D41)</f>
        <v>28</v>
      </c>
      <c r="G41" s="21"/>
      <c r="H41" s="30" t="s">
        <v>18</v>
      </c>
      <c r="I41" s="31">
        <v>8</v>
      </c>
      <c r="J41" s="32" t="s">
        <v>12</v>
      </c>
      <c r="K41" s="32">
        <v>-8</v>
      </c>
      <c r="L41" s="32" t="s">
        <v>13</v>
      </c>
      <c r="M41" s="33">
        <f>SUM(I41:L41)</f>
        <v>0</v>
      </c>
    </row>
    <row r="42" spans="1:13" ht="12" customHeight="1">
      <c r="A42" s="34" t="s">
        <v>19</v>
      </c>
      <c r="B42" s="35">
        <v>8</v>
      </c>
      <c r="C42" s="36" t="s">
        <v>12</v>
      </c>
      <c r="D42" s="36">
        <v>-8</v>
      </c>
      <c r="E42" s="36" t="s">
        <v>13</v>
      </c>
      <c r="F42" s="37">
        <f>SUM(B42:E42)</f>
        <v>0</v>
      </c>
      <c r="G42" s="21"/>
      <c r="H42" s="34" t="s">
        <v>20</v>
      </c>
      <c r="I42" s="35">
        <v>8</v>
      </c>
      <c r="J42" s="36" t="s">
        <v>12</v>
      </c>
      <c r="K42" s="36">
        <v>8</v>
      </c>
      <c r="L42" s="36" t="s">
        <v>13</v>
      </c>
      <c r="M42" s="37">
        <f>SUM(I42:L42)</f>
        <v>16</v>
      </c>
    </row>
    <row r="43" spans="1:13" ht="12" customHeight="1">
      <c r="A43" s="20"/>
      <c r="B43" s="21"/>
      <c r="C43" s="21"/>
      <c r="D43" s="21"/>
      <c r="E43" s="21"/>
      <c r="F43" s="21"/>
      <c r="G43" s="21"/>
      <c r="H43" s="20"/>
      <c r="I43" s="21"/>
      <c r="J43" s="21"/>
      <c r="K43" s="21"/>
      <c r="L43" s="21"/>
      <c r="M43" s="21"/>
    </row>
    <row r="44" spans="1:13" ht="12" customHeight="1">
      <c r="A44" s="39" t="s">
        <v>25</v>
      </c>
      <c r="B44" s="27">
        <f>INT(((F41+F42+M42)+16)/7+1)</f>
        <v>9</v>
      </c>
      <c r="C44" s="28" t="s">
        <v>12</v>
      </c>
      <c r="D44" s="28"/>
      <c r="E44" s="28" t="s">
        <v>13</v>
      </c>
      <c r="F44" s="29">
        <f>B44+D44</f>
        <v>9</v>
      </c>
      <c r="G44" s="21"/>
      <c r="H44" s="39" t="s">
        <v>25</v>
      </c>
      <c r="I44" s="27">
        <v>0</v>
      </c>
      <c r="J44" s="28" t="s">
        <v>12</v>
      </c>
      <c r="K44" s="28"/>
      <c r="L44" s="28" t="s">
        <v>13</v>
      </c>
      <c r="M44" s="29">
        <f>I44+K44</f>
        <v>0</v>
      </c>
    </row>
    <row r="45" spans="1:13" ht="12" customHeight="1">
      <c r="A45" s="41" t="s">
        <v>26</v>
      </c>
      <c r="B45" s="42">
        <f>INT((M39+M40+M42+16)/7+1)</f>
        <v>6</v>
      </c>
      <c r="C45" s="43" t="s">
        <v>12</v>
      </c>
      <c r="D45" s="43"/>
      <c r="E45" s="43" t="s">
        <v>13</v>
      </c>
      <c r="F45" s="44">
        <f>B45+D45</f>
        <v>6</v>
      </c>
      <c r="G45" s="21"/>
      <c r="H45" s="41" t="s">
        <v>26</v>
      </c>
      <c r="I45" s="42">
        <f>ROUND((M39+M42)/2,0)-8</f>
        <v>2</v>
      </c>
      <c r="J45" s="43" t="s">
        <v>12</v>
      </c>
      <c r="K45" s="43"/>
      <c r="L45" s="43" t="s">
        <v>13</v>
      </c>
      <c r="M45" s="44">
        <f>I45+K45</f>
        <v>2</v>
      </c>
    </row>
    <row r="46" spans="1:13" ht="12" customHeight="1">
      <c r="A46" s="45"/>
      <c r="B46" s="21"/>
      <c r="C46" s="21"/>
      <c r="D46" s="21"/>
      <c r="E46" s="21"/>
      <c r="F46" s="46"/>
      <c r="G46" s="21"/>
      <c r="H46" s="45"/>
      <c r="I46" s="21"/>
      <c r="J46" s="21"/>
      <c r="K46" s="21"/>
      <c r="L46" s="21"/>
      <c r="M46" s="46"/>
    </row>
    <row r="47" spans="1:13" ht="12" customHeight="1">
      <c r="A47" s="14" t="s">
        <v>31</v>
      </c>
      <c r="B47" s="38">
        <f>ROUND(3*(F41+10),0)</f>
        <v>114</v>
      </c>
      <c r="C47" s="105" t="s">
        <v>32</v>
      </c>
      <c r="D47" s="48">
        <f>ROUND(B47/2,0)</f>
        <v>57</v>
      </c>
      <c r="E47" s="12"/>
      <c r="F47" s="12"/>
      <c r="G47" s="19"/>
      <c r="H47" s="14"/>
      <c r="I47" s="38"/>
      <c r="J47" s="38"/>
      <c r="K47" s="48"/>
      <c r="L47" s="12"/>
      <c r="M47" s="12"/>
    </row>
    <row r="48" spans="1:13" ht="12" customHeight="1">
      <c r="A48" s="21"/>
      <c r="B48" s="21"/>
      <c r="C48" s="21"/>
      <c r="D48" s="21"/>
      <c r="E48" s="12"/>
      <c r="F48" s="12"/>
      <c r="G48" s="19"/>
      <c r="H48" s="21"/>
      <c r="I48" s="65"/>
      <c r="J48" s="21"/>
      <c r="K48" s="45"/>
      <c r="L48" s="21"/>
      <c r="M48" s="21"/>
    </row>
    <row r="49" spans="1:13" ht="12" customHeight="1">
      <c r="A49" s="14" t="s">
        <v>39</v>
      </c>
      <c r="B49" s="47">
        <f>F41</f>
        <v>28</v>
      </c>
      <c r="C49" s="38" t="s">
        <v>12</v>
      </c>
      <c r="D49" s="38">
        <v>0</v>
      </c>
      <c r="E49" s="38" t="s">
        <v>13</v>
      </c>
      <c r="F49" s="25">
        <f>B49+D49</f>
        <v>28</v>
      </c>
      <c r="G49" s="19"/>
      <c r="H49" s="14" t="s">
        <v>33</v>
      </c>
      <c r="I49" s="47">
        <f>F40+15</f>
        <v>38</v>
      </c>
      <c r="J49" s="14"/>
      <c r="K49" s="14" t="s">
        <v>34</v>
      </c>
      <c r="L49" s="75"/>
      <c r="M49" s="48">
        <f>ROUND(I49/5,0)</f>
        <v>8</v>
      </c>
    </row>
    <row r="50" spans="1:13" ht="12" customHeight="1">
      <c r="A50" s="21"/>
      <c r="B50" s="65"/>
      <c r="C50" s="21"/>
      <c r="D50" s="21"/>
      <c r="E50" s="12"/>
      <c r="F50" s="12"/>
      <c r="G50" s="19"/>
      <c r="H50" s="21"/>
      <c r="I50" s="65"/>
      <c r="J50" s="21"/>
      <c r="K50" s="45"/>
      <c r="L50" s="70"/>
      <c r="M50" s="21"/>
    </row>
    <row r="51" spans="1:13" ht="12" customHeight="1">
      <c r="A51" s="14" t="s">
        <v>44</v>
      </c>
      <c r="B51" s="47">
        <f>INT((F40-1)/6)+1</f>
        <v>4</v>
      </c>
      <c r="C51" s="47" t="s">
        <v>55</v>
      </c>
      <c r="D51" s="48">
        <f>F40</f>
        <v>23</v>
      </c>
      <c r="E51" s="12"/>
      <c r="F51" s="12"/>
      <c r="G51" s="19"/>
      <c r="H51" s="14" t="s">
        <v>45</v>
      </c>
      <c r="I51" s="73">
        <f>F40</f>
        <v>23</v>
      </c>
      <c r="J51" s="48"/>
      <c r="K51" s="23">
        <f>M49+3</f>
        <v>11</v>
      </c>
      <c r="L51" s="94" t="s">
        <v>46</v>
      </c>
      <c r="M51" s="48"/>
    </row>
    <row r="52" spans="1:13" ht="12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" customHeight="1">
      <c r="A53" s="14" t="s">
        <v>47</v>
      </c>
      <c r="B53" s="50"/>
      <c r="C53" s="17"/>
      <c r="D53" s="38" t="s">
        <v>48</v>
      </c>
      <c r="E53" s="17"/>
      <c r="F53" s="75"/>
      <c r="G53" s="17"/>
      <c r="H53" s="17"/>
      <c r="I53" s="50"/>
      <c r="J53" s="17"/>
      <c r="K53" s="38" t="s">
        <v>49</v>
      </c>
      <c r="L53" s="17"/>
      <c r="M53" s="75"/>
    </row>
    <row r="54" spans="1:13" ht="12" customHeight="1">
      <c r="A54" s="76"/>
      <c r="B54" s="77">
        <f>F41</f>
        <v>28</v>
      </c>
      <c r="C54" s="78" t="s">
        <v>12</v>
      </c>
      <c r="D54" s="78"/>
      <c r="E54" s="78" t="s">
        <v>13</v>
      </c>
      <c r="F54" s="79">
        <f>B54+D54</f>
        <v>28</v>
      </c>
      <c r="G54" s="20"/>
      <c r="H54" s="20"/>
      <c r="I54" s="77">
        <f>F39</f>
        <v>6</v>
      </c>
      <c r="J54" s="78" t="s">
        <v>12</v>
      </c>
      <c r="K54" s="78"/>
      <c r="L54" s="78" t="s">
        <v>13</v>
      </c>
      <c r="M54" s="79">
        <f>I54+K54</f>
        <v>6</v>
      </c>
    </row>
    <row r="55" spans="1:13" ht="12" customHeight="1">
      <c r="A55" s="76"/>
      <c r="B55" s="77">
        <f>F41</f>
        <v>28</v>
      </c>
      <c r="C55" s="78" t="s">
        <v>12</v>
      </c>
      <c r="D55" s="78"/>
      <c r="E55" s="78" t="s">
        <v>13</v>
      </c>
      <c r="F55" s="79">
        <f>B55+D55</f>
        <v>28</v>
      </c>
      <c r="G55" s="78"/>
      <c r="H55" s="78"/>
      <c r="I55" s="77">
        <f>F39</f>
        <v>6</v>
      </c>
      <c r="J55" s="78" t="s">
        <v>12</v>
      </c>
      <c r="K55" s="78"/>
      <c r="L55" s="78" t="s">
        <v>13</v>
      </c>
      <c r="M55" s="79">
        <f>I55+K55</f>
        <v>6</v>
      </c>
    </row>
    <row r="56" spans="1:13" ht="12" customHeight="1">
      <c r="A56" s="14" t="s">
        <v>50</v>
      </c>
      <c r="B56" s="47"/>
      <c r="C56" s="38"/>
      <c r="D56" s="38" t="s">
        <v>48</v>
      </c>
      <c r="E56" s="38"/>
      <c r="F56" s="25"/>
      <c r="G56" s="38"/>
      <c r="H56" s="38"/>
      <c r="I56" s="47"/>
      <c r="J56" s="38"/>
      <c r="K56" s="38" t="s">
        <v>49</v>
      </c>
      <c r="L56" s="38"/>
      <c r="M56" s="25"/>
    </row>
    <row r="57" spans="1:13" ht="12" customHeight="1">
      <c r="A57" s="76"/>
      <c r="B57" s="77">
        <f>F41</f>
        <v>28</v>
      </c>
      <c r="C57" s="78" t="s">
        <v>12</v>
      </c>
      <c r="D57" s="78"/>
      <c r="E57" s="78" t="s">
        <v>13</v>
      </c>
      <c r="F57" s="79">
        <f>B57+D57</f>
        <v>28</v>
      </c>
      <c r="G57" s="78"/>
      <c r="H57" s="78"/>
      <c r="I57" s="77">
        <f>F39</f>
        <v>6</v>
      </c>
      <c r="J57" s="78" t="s">
        <v>12</v>
      </c>
      <c r="K57" s="78"/>
      <c r="L57" s="78" t="s">
        <v>13</v>
      </c>
      <c r="M57" s="79">
        <f>I57+K57</f>
        <v>6</v>
      </c>
    </row>
    <row r="58" spans="1:13" ht="12" customHeight="1">
      <c r="A58" s="89"/>
      <c r="B58" s="35">
        <f>F41</f>
        <v>28</v>
      </c>
      <c r="C58" s="36" t="s">
        <v>12</v>
      </c>
      <c r="D58" s="36"/>
      <c r="E58" s="36" t="s">
        <v>13</v>
      </c>
      <c r="F58" s="37">
        <f>B58+D58</f>
        <v>28</v>
      </c>
      <c r="G58" s="36"/>
      <c r="H58" s="36"/>
      <c r="I58" s="35">
        <f>F39</f>
        <v>6</v>
      </c>
      <c r="J58" s="36" t="s">
        <v>12</v>
      </c>
      <c r="K58" s="36"/>
      <c r="L58" s="36" t="s">
        <v>13</v>
      </c>
      <c r="M58" s="37">
        <f>I58+K58</f>
        <v>6</v>
      </c>
    </row>
    <row r="59" spans="1:13" ht="4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" customHeight="1">
      <c r="A60" s="92" t="s">
        <v>51</v>
      </c>
      <c r="B60" s="90" t="s">
        <v>84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ht="12" customHeight="1">
      <c r="A61" s="1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2" customHeight="1">
      <c r="A62" s="1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2" customHeight="1">
      <c r="A63" s="1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2" customHeight="1">
      <c r="A64" s="12" t="s">
        <v>52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1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1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12" customHeight="1">
      <c r="A67" s="1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</sheetData>
  <printOptions horizontalCentered="1"/>
  <pageMargins left="0.984251968503937" right="0.3937007874015748" top="0.1968503937007874" bottom="0.1968503937007874" header="0" footer="0"/>
  <pageSetup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1">
      <selection activeCell="N28" sqref="N28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71</v>
      </c>
    </row>
    <row r="2" spans="1:13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thickBot="1">
      <c r="A3" s="4" t="s">
        <v>0</v>
      </c>
      <c r="B3" s="5"/>
      <c r="C3" s="6" t="s">
        <v>70</v>
      </c>
      <c r="D3" s="7"/>
      <c r="E3" s="7"/>
      <c r="F3" s="7"/>
      <c r="G3" s="7"/>
      <c r="H3" s="7"/>
      <c r="I3" s="8" t="s">
        <v>1</v>
      </c>
      <c r="J3" s="9"/>
      <c r="K3" s="10">
        <v>16000</v>
      </c>
      <c r="L3" s="10"/>
      <c r="M3" s="11"/>
    </row>
    <row r="4" spans="1:13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5" customFormat="1" ht="12" customHeight="1">
      <c r="A5" s="12" t="s">
        <v>2</v>
      </c>
      <c r="B5" s="12" t="s">
        <v>63</v>
      </c>
      <c r="C5" s="12"/>
      <c r="D5" s="12"/>
      <c r="E5" s="12" t="s">
        <v>3</v>
      </c>
      <c r="F5" s="12"/>
      <c r="G5" s="13" t="s">
        <v>64</v>
      </c>
      <c r="H5" s="13"/>
      <c r="I5" s="13"/>
      <c r="J5" s="12"/>
      <c r="K5" s="12" t="s">
        <v>4</v>
      </c>
      <c r="L5" s="12"/>
      <c r="M5" s="14">
        <v>13</v>
      </c>
    </row>
    <row r="6" spans="1:13" s="15" customFormat="1" ht="12" customHeight="1">
      <c r="A6" s="12"/>
      <c r="B6" s="16"/>
      <c r="C6" s="12"/>
      <c r="D6" s="12"/>
      <c r="E6" s="12"/>
      <c r="F6" s="12"/>
      <c r="G6" s="17" t="s">
        <v>68</v>
      </c>
      <c r="H6" s="13"/>
      <c r="I6" s="13"/>
      <c r="J6" s="12"/>
      <c r="K6" s="12"/>
      <c r="L6" s="12"/>
      <c r="M6" s="14">
        <v>8</v>
      </c>
    </row>
    <row r="7" spans="1:13" s="15" customFormat="1" ht="12" customHeight="1">
      <c r="A7" s="18" t="s">
        <v>5</v>
      </c>
      <c r="B7" s="19">
        <f>8+(M5-1)*2+2*(M6+M7)-SUM(D10:D13)-SUM(K10:K13)</f>
        <v>0</v>
      </c>
      <c r="C7" s="12"/>
      <c r="D7" s="12"/>
      <c r="E7" s="12"/>
      <c r="F7" s="12"/>
      <c r="G7" s="13"/>
      <c r="H7" s="13"/>
      <c r="I7" s="13"/>
      <c r="J7" s="12"/>
      <c r="K7" s="12"/>
      <c r="L7" s="12"/>
      <c r="M7" s="14"/>
    </row>
    <row r="8" spans="1:13" s="15" customFormat="1" ht="12" customHeight="1">
      <c r="A8" s="18"/>
      <c r="B8" s="19"/>
      <c r="C8" s="12"/>
      <c r="D8" s="12"/>
      <c r="E8" s="12"/>
      <c r="F8" s="12"/>
      <c r="G8" s="20"/>
      <c r="H8" s="20"/>
      <c r="I8" s="20"/>
      <c r="J8" s="12"/>
      <c r="K8" s="12"/>
      <c r="L8" s="12"/>
      <c r="M8" s="21"/>
    </row>
    <row r="9" spans="1:13" ht="12" customHeight="1">
      <c r="A9" s="22" t="s">
        <v>6</v>
      </c>
      <c r="B9" s="23" t="s">
        <v>7</v>
      </c>
      <c r="C9" s="17"/>
      <c r="D9" s="24" t="s">
        <v>8</v>
      </c>
      <c r="E9" s="17"/>
      <c r="F9" s="25" t="s">
        <v>9</v>
      </c>
      <c r="G9" s="21"/>
      <c r="H9" s="22" t="s">
        <v>10</v>
      </c>
      <c r="I9" s="23" t="s">
        <v>7</v>
      </c>
      <c r="J9" s="17"/>
      <c r="K9" s="24" t="s">
        <v>8</v>
      </c>
      <c r="L9" s="17"/>
      <c r="M9" s="25" t="s">
        <v>9</v>
      </c>
    </row>
    <row r="10" spans="1:13" ht="12" customHeight="1">
      <c r="A10" s="26" t="s">
        <v>11</v>
      </c>
      <c r="B10" s="27">
        <f>IF(B5="Queyel",9,IF(B5="Denus",6,IF(B5="Oosh",6,IF(B5="Zsakiizs",5,8))))</f>
        <v>8</v>
      </c>
      <c r="C10" s="28" t="s">
        <v>12</v>
      </c>
      <c r="D10" s="28"/>
      <c r="E10" s="28" t="s">
        <v>13</v>
      </c>
      <c r="F10" s="29">
        <f>SUM(B10:E10)</f>
        <v>8</v>
      </c>
      <c r="G10" s="21"/>
      <c r="H10" s="26" t="s">
        <v>14</v>
      </c>
      <c r="I10" s="27">
        <f>IF(B5="Chirim",7,IF(B5="Denus",10,8))</f>
        <v>8</v>
      </c>
      <c r="J10" s="28" t="s">
        <v>12</v>
      </c>
      <c r="K10" s="28">
        <v>6</v>
      </c>
      <c r="L10" s="28" t="s">
        <v>13</v>
      </c>
      <c r="M10" s="29">
        <f>SUM(I10:L10)</f>
        <v>14</v>
      </c>
    </row>
    <row r="11" spans="1:13" ht="12" customHeight="1">
      <c r="A11" s="30" t="s">
        <v>15</v>
      </c>
      <c r="B11" s="31">
        <f>IF(B5="Chirim",9,IF(B5="Ioa",6,8))</f>
        <v>8</v>
      </c>
      <c r="C11" s="32" t="s">
        <v>12</v>
      </c>
      <c r="D11" s="32"/>
      <c r="E11" s="32" t="s">
        <v>13</v>
      </c>
      <c r="F11" s="33">
        <f>SUM(B11:E11)</f>
        <v>8</v>
      </c>
      <c r="G11" s="21"/>
      <c r="H11" s="30" t="s">
        <v>16</v>
      </c>
      <c r="I11" s="31">
        <f>IF(B5="K!ktlk!ttg",7,8)</f>
        <v>8</v>
      </c>
      <c r="J11" s="32" t="s">
        <v>12</v>
      </c>
      <c r="K11" s="32">
        <v>6</v>
      </c>
      <c r="L11" s="32" t="s">
        <v>13</v>
      </c>
      <c r="M11" s="33">
        <f>SUM(I11:L11)</f>
        <v>14</v>
      </c>
    </row>
    <row r="12" spans="1:13" ht="12" customHeight="1">
      <c r="A12" s="30" t="s">
        <v>17</v>
      </c>
      <c r="B12" s="31">
        <f>IF(B5="Shajog",9,IF(B5="Zsakiizs",9,IF(B5="Wandler",6,IF(B5="Oosh",9,8))))</f>
        <v>8</v>
      </c>
      <c r="C12" s="32" t="s">
        <v>12</v>
      </c>
      <c r="D12" s="32">
        <v>10</v>
      </c>
      <c r="E12" s="32" t="s">
        <v>13</v>
      </c>
      <c r="F12" s="33">
        <f>SUM(B12:D12)</f>
        <v>18</v>
      </c>
      <c r="G12" s="21"/>
      <c r="H12" s="30" t="s">
        <v>18</v>
      </c>
      <c r="I12" s="31">
        <f>IF(B5="Oosh",9,IF(B5="K!ktlk!ttg",10,IF(B5="Wandler",10,IF(B5="Queyel",6,8))))</f>
        <v>8</v>
      </c>
      <c r="J12" s="32" t="s">
        <v>12</v>
      </c>
      <c r="K12" s="32">
        <v>6</v>
      </c>
      <c r="L12" s="32" t="s">
        <v>13</v>
      </c>
      <c r="M12" s="33">
        <f>SUM(I12:L12)</f>
        <v>14</v>
      </c>
    </row>
    <row r="13" spans="1:13" ht="12" customHeight="1">
      <c r="A13" s="34" t="s">
        <v>19</v>
      </c>
      <c r="B13" s="35">
        <f>IF(B5="Ioa",10,IF(B5="Queyel",9,8))</f>
        <v>8</v>
      </c>
      <c r="C13" s="36" t="s">
        <v>12</v>
      </c>
      <c r="D13" s="36">
        <v>10</v>
      </c>
      <c r="E13" s="36" t="s">
        <v>13</v>
      </c>
      <c r="F13" s="37">
        <f>SUM(B13:E13)</f>
        <v>18</v>
      </c>
      <c r="G13" s="21"/>
      <c r="H13" s="34" t="s">
        <v>20</v>
      </c>
      <c r="I13" s="35">
        <f>IF(B5="Shajog",7,IF(B5="K!ktlk!ttg",7,IF(B5="Zsakiizs",10,8)))</f>
        <v>8</v>
      </c>
      <c r="J13" s="36" t="s">
        <v>12</v>
      </c>
      <c r="K13" s="36">
        <v>10</v>
      </c>
      <c r="L13" s="36" t="s">
        <v>13</v>
      </c>
      <c r="M13" s="37">
        <f>SUM(I13:L13)</f>
        <v>18</v>
      </c>
    </row>
    <row r="14" spans="1:13" ht="12" customHeight="1">
      <c r="A14" s="20"/>
      <c r="B14" s="21"/>
      <c r="C14" s="21"/>
      <c r="D14" s="21"/>
      <c r="E14" s="21"/>
      <c r="F14" s="21"/>
      <c r="G14" s="21"/>
      <c r="H14" s="20"/>
      <c r="I14" s="21"/>
      <c r="J14" s="21"/>
      <c r="K14" s="21"/>
      <c r="L14" s="21"/>
      <c r="M14" s="21"/>
    </row>
    <row r="15" spans="1:13" ht="12" customHeight="1">
      <c r="A15" s="14" t="s">
        <v>21</v>
      </c>
      <c r="B15" s="23" t="s">
        <v>7</v>
      </c>
      <c r="C15" s="38"/>
      <c r="D15" s="38" t="s">
        <v>22</v>
      </c>
      <c r="E15" s="38"/>
      <c r="F15" s="25" t="s">
        <v>23</v>
      </c>
      <c r="G15" s="21"/>
      <c r="H15" s="14" t="s">
        <v>24</v>
      </c>
      <c r="I15" s="23" t="s">
        <v>7</v>
      </c>
      <c r="J15" s="38"/>
      <c r="K15" s="38" t="s">
        <v>22</v>
      </c>
      <c r="L15" s="38"/>
      <c r="M15" s="25" t="s">
        <v>23</v>
      </c>
    </row>
    <row r="16" spans="1:13" ht="12" customHeight="1">
      <c r="A16" s="39" t="s">
        <v>25</v>
      </c>
      <c r="B16" s="40">
        <f>IF(OR(G5="Diener des Netzes (k)",G5="Hüter",G5="Ishasa",G5="Simas Glut",G5="Sänger"),INT(((F12+F13+M13)+16)/7)+1+M5,(IF(OR(G6="Diener des Netzes (k)",G6="Hüter",G6="Ishasa",G6="Simas Glut",G6="Sänger"),INT(((F12+F13+M13)+16)/7)+1+M6,(IF(OR(G7="Diener des Netzes (k)",G7="Hüter",G7="Ishasa",G7="Simas Glut",G7="Sänger"),INT(((F12+F13+M13)+16)/7)+1+M7,INT(((F12+F13+M13)+16)/7)+1)))))</f>
        <v>11</v>
      </c>
      <c r="C16" s="28" t="s">
        <v>12</v>
      </c>
      <c r="D16" s="28">
        <v>4</v>
      </c>
      <c r="E16" s="28" t="s">
        <v>13</v>
      </c>
      <c r="F16" s="29">
        <f>B16+D16</f>
        <v>15</v>
      </c>
      <c r="G16" s="21"/>
      <c r="H16" s="39" t="s">
        <v>25</v>
      </c>
      <c r="I16" s="27">
        <f>IF(B5="Queyel",4,IF(B5="Shajog",2,IF(B5="Zsakiizs",1,0)))</f>
        <v>0</v>
      </c>
      <c r="J16" s="28" t="s">
        <v>12</v>
      </c>
      <c r="K16" s="28">
        <v>4</v>
      </c>
      <c r="L16" s="28" t="s">
        <v>13</v>
      </c>
      <c r="M16" s="29">
        <f>I16+K16</f>
        <v>4</v>
      </c>
    </row>
    <row r="17" spans="1:13" ht="12" customHeight="1">
      <c r="A17" s="41" t="s">
        <v>26</v>
      </c>
      <c r="B17" s="42">
        <f>INT((M10+M11+M13+16)/7+1)</f>
        <v>9</v>
      </c>
      <c r="C17" s="43" t="s">
        <v>12</v>
      </c>
      <c r="D17" s="43">
        <v>8</v>
      </c>
      <c r="E17" s="43" t="s">
        <v>13</v>
      </c>
      <c r="F17" s="44">
        <f>B17+D17</f>
        <v>17</v>
      </c>
      <c r="G17" s="21"/>
      <c r="H17" s="41" t="s">
        <v>26</v>
      </c>
      <c r="I17" s="42">
        <f>ROUND((M10+M13)/2,0)-8</f>
        <v>8</v>
      </c>
      <c r="J17" s="43" t="s">
        <v>12</v>
      </c>
      <c r="K17" s="43"/>
      <c r="L17" s="43" t="s">
        <v>13</v>
      </c>
      <c r="M17" s="44">
        <f>I17+K17</f>
        <v>8</v>
      </c>
    </row>
    <row r="18" spans="1:13" ht="12" customHeight="1">
      <c r="A18" s="45"/>
      <c r="B18" s="21"/>
      <c r="C18" s="21"/>
      <c r="D18" s="21"/>
      <c r="E18" s="21"/>
      <c r="F18" s="46"/>
      <c r="G18" s="21"/>
      <c r="H18" s="45"/>
      <c r="I18" s="21"/>
      <c r="J18" s="21"/>
      <c r="K18" s="21"/>
      <c r="L18" s="21"/>
      <c r="M18" s="46"/>
    </row>
    <row r="19" spans="1:13" ht="12" customHeight="1" thickBot="1">
      <c r="A19" s="14"/>
      <c r="B19" s="47" t="s">
        <v>27</v>
      </c>
      <c r="C19" s="38"/>
      <c r="D19" s="48" t="s">
        <v>28</v>
      </c>
      <c r="E19" s="12"/>
      <c r="F19" s="12"/>
      <c r="G19" s="19"/>
      <c r="H19" s="49"/>
      <c r="I19" s="50" t="s">
        <v>29</v>
      </c>
      <c r="J19" s="48"/>
      <c r="K19" s="51"/>
      <c r="L19" s="52" t="s">
        <v>30</v>
      </c>
      <c r="M19" s="53"/>
    </row>
    <row r="20" spans="1:13" ht="12" customHeight="1" thickBot="1">
      <c r="A20" s="54" t="s">
        <v>31</v>
      </c>
      <c r="B20" s="28">
        <f>ROUND(3*(F12+10),0)</f>
        <v>84</v>
      </c>
      <c r="C20" s="55" t="s">
        <v>32</v>
      </c>
      <c r="D20" s="56">
        <f>ROUND(B20/2,0)</f>
        <v>42</v>
      </c>
      <c r="E20" s="12"/>
      <c r="F20" s="12"/>
      <c r="G20" s="19"/>
      <c r="H20" s="57" t="s">
        <v>33</v>
      </c>
      <c r="I20" s="58">
        <f>F11+15+3*(M5+M6+M7)</f>
        <v>86</v>
      </c>
      <c r="J20" s="43"/>
      <c r="K20" s="59"/>
      <c r="L20" s="60"/>
      <c r="M20" s="61"/>
    </row>
    <row r="21" spans="1:13" ht="12" customHeight="1" thickBot="1">
      <c r="A21" s="34">
        <f>IF(B5="Zsakiizs","Flugleistung",IF(B5="Chirim","Flugleistung",IF(B5="Shajog","Flugleistung","")))</f>
      </c>
      <c r="B21" s="36">
        <f>IF(B5="Zsakiizs",ROUND(B20*1.5,0),IF(B5="Chirim",ROUND(B20*1.5,0),IF(B5="Shajog",ROUND(B20*1.5,0),"")))</f>
      </c>
      <c r="C21" s="36">
        <f>IF(B5="Zsakiizs","/",IF(B5="Chirim","/",IF(B5="Shajog","/","")))</f>
      </c>
      <c r="D21" s="62">
        <f>IF(B5="Zsakiizs",ROUND(B21/2,0),IF(B5="Chirim",ROUND(B21/2,0),IF(B5="Shajog",ROUND(B21/2,0),"")))</f>
      </c>
      <c r="E21" s="12"/>
      <c r="F21" s="12"/>
      <c r="G21" s="19"/>
      <c r="H21" s="57" t="s">
        <v>34</v>
      </c>
      <c r="I21" s="58">
        <f>ROUND(I20/5,0)</f>
        <v>17</v>
      </c>
      <c r="J21" s="63"/>
      <c r="K21" s="64" t="s">
        <v>35</v>
      </c>
      <c r="L21" s="59"/>
      <c r="M21" s="61"/>
    </row>
    <row r="22" spans="1:13" ht="12" customHeight="1">
      <c r="A22" s="21"/>
      <c r="B22" s="21"/>
      <c r="C22" s="21"/>
      <c r="D22" s="21"/>
      <c r="E22" s="12"/>
      <c r="F22" s="12"/>
      <c r="G22" s="19"/>
      <c r="H22" s="21"/>
      <c r="I22" s="65"/>
      <c r="J22" s="21"/>
      <c r="K22" s="45"/>
      <c r="L22" s="21"/>
      <c r="M22" s="21"/>
    </row>
    <row r="23" spans="1:13" ht="12" customHeight="1">
      <c r="A23" s="66"/>
      <c r="B23" s="23" t="s">
        <v>7</v>
      </c>
      <c r="C23" s="24"/>
      <c r="D23" s="24" t="s">
        <v>36</v>
      </c>
      <c r="E23" s="24"/>
      <c r="F23" s="67" t="s">
        <v>9</v>
      </c>
      <c r="G23" s="19"/>
      <c r="H23" s="50" t="s">
        <v>37</v>
      </c>
      <c r="I23" s="17">
        <f>(F10+1)*4</f>
        <v>36</v>
      </c>
      <c r="J23" s="68"/>
      <c r="K23" s="69" t="s">
        <v>38</v>
      </c>
      <c r="L23" s="21"/>
      <c r="M23" s="21"/>
    </row>
    <row r="24" spans="1:13" ht="12" customHeight="1">
      <c r="A24" s="57" t="s">
        <v>39</v>
      </c>
      <c r="B24" s="42">
        <f>F12</f>
        <v>18</v>
      </c>
      <c r="C24" s="43" t="s">
        <v>12</v>
      </c>
      <c r="D24" s="43">
        <v>4</v>
      </c>
      <c r="E24" s="43" t="s">
        <v>13</v>
      </c>
      <c r="F24" s="44">
        <f>B24+D24</f>
        <v>22</v>
      </c>
      <c r="G24" s="19"/>
      <c r="H24" s="50" t="s">
        <v>40</v>
      </c>
      <c r="I24" s="68">
        <f>2*I23</f>
        <v>72</v>
      </c>
      <c r="J24" s="68"/>
      <c r="K24" s="69" t="s">
        <v>38</v>
      </c>
      <c r="L24" s="70"/>
      <c r="M24" s="21"/>
    </row>
    <row r="25" spans="1:13" ht="12" customHeight="1">
      <c r="A25" s="21"/>
      <c r="B25" s="65"/>
      <c r="C25" s="21"/>
      <c r="D25" s="21"/>
      <c r="E25" s="12"/>
      <c r="F25" s="12"/>
      <c r="G25" s="19"/>
      <c r="H25" s="21"/>
      <c r="I25" s="65"/>
      <c r="J25" s="21"/>
      <c r="K25" s="45"/>
      <c r="L25" s="70"/>
      <c r="M25" s="21"/>
    </row>
    <row r="26" spans="1:13" ht="12" customHeight="1">
      <c r="A26" s="66"/>
      <c r="B26" s="50" t="s">
        <v>41</v>
      </c>
      <c r="C26" s="48"/>
      <c r="D26" s="14" t="s">
        <v>9</v>
      </c>
      <c r="E26" s="12"/>
      <c r="F26" s="12"/>
      <c r="G26" s="19"/>
      <c r="H26" s="71"/>
      <c r="I26" s="72" t="s">
        <v>42</v>
      </c>
      <c r="J26" s="48"/>
      <c r="K26" s="23"/>
      <c r="L26" s="38" t="s">
        <v>43</v>
      </c>
      <c r="M26" s="48"/>
    </row>
    <row r="27" spans="1:13" ht="12" customHeight="1">
      <c r="A27" s="57" t="s">
        <v>44</v>
      </c>
      <c r="B27" s="73">
        <f>INT((F11-1)/6)+1</f>
        <v>2</v>
      </c>
      <c r="C27" s="48"/>
      <c r="D27" s="14">
        <f>F11</f>
        <v>8</v>
      </c>
      <c r="E27" s="12"/>
      <c r="F27" s="12"/>
      <c r="G27" s="19"/>
      <c r="H27" s="42" t="s">
        <v>45</v>
      </c>
      <c r="I27" s="73">
        <f>F11</f>
        <v>8</v>
      </c>
      <c r="J27" s="48"/>
      <c r="K27" s="23">
        <f>I21+3</f>
        <v>20</v>
      </c>
      <c r="L27" s="94" t="s">
        <v>46</v>
      </c>
      <c r="M27" s="48"/>
    </row>
    <row r="28" spans="1:13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" customHeight="1">
      <c r="A29" s="14" t="s">
        <v>47</v>
      </c>
      <c r="B29" s="50"/>
      <c r="C29" s="17"/>
      <c r="D29" s="38" t="s">
        <v>48</v>
      </c>
      <c r="E29" s="17"/>
      <c r="F29" s="75"/>
      <c r="G29" s="17"/>
      <c r="H29" s="17"/>
      <c r="I29" s="50"/>
      <c r="J29" s="17"/>
      <c r="K29" s="38" t="s">
        <v>49</v>
      </c>
      <c r="L29" s="17"/>
      <c r="M29" s="75"/>
    </row>
    <row r="30" spans="1:13" ht="12" customHeight="1">
      <c r="A30" s="76" t="str">
        <f>IF(B5="Shajog","waffenlos, 2 mal","waffenlos")</f>
        <v>waffenlos</v>
      </c>
      <c r="B30" s="77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18</v>
      </c>
      <c r="C30" s="78" t="s">
        <v>12</v>
      </c>
      <c r="D30" s="78"/>
      <c r="E30" s="78" t="s">
        <v>13</v>
      </c>
      <c r="F30" s="79">
        <f>B30+D30</f>
        <v>18</v>
      </c>
      <c r="G30" s="78"/>
      <c r="H30" s="78"/>
      <c r="I30" s="77">
        <f>F10</f>
        <v>8</v>
      </c>
      <c r="J30" s="78" t="s">
        <v>12</v>
      </c>
      <c r="K30" s="78">
        <v>4</v>
      </c>
      <c r="L30" s="78" t="s">
        <v>13</v>
      </c>
      <c r="M30" s="79">
        <f>I30+K30</f>
        <v>12</v>
      </c>
    </row>
    <row r="31" spans="1:13" ht="12" customHeight="1">
      <c r="A31" s="80"/>
      <c r="B31" s="31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18</v>
      </c>
      <c r="C31" s="32" t="s">
        <v>12</v>
      </c>
      <c r="D31" s="32"/>
      <c r="E31" s="32" t="s">
        <v>13</v>
      </c>
      <c r="F31" s="33">
        <f>B31+D31</f>
        <v>18</v>
      </c>
      <c r="G31" s="32"/>
      <c r="H31" s="32"/>
      <c r="I31" s="31">
        <f>F10</f>
        <v>8</v>
      </c>
      <c r="J31" s="32" t="s">
        <v>12</v>
      </c>
      <c r="K31" s="32"/>
      <c r="L31" s="32" t="s">
        <v>13</v>
      </c>
      <c r="M31" s="33">
        <f>I31+K31</f>
        <v>8</v>
      </c>
    </row>
    <row r="32" spans="1:13" ht="12" customHeight="1">
      <c r="A32" s="81"/>
      <c r="B32" s="31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18</v>
      </c>
      <c r="C32" s="32" t="s">
        <v>12</v>
      </c>
      <c r="D32" s="32"/>
      <c r="E32" s="32" t="s">
        <v>13</v>
      </c>
      <c r="F32" s="33">
        <f>B32+D32</f>
        <v>18</v>
      </c>
      <c r="G32" s="32"/>
      <c r="H32" s="32"/>
      <c r="I32" s="31">
        <f>F10</f>
        <v>8</v>
      </c>
      <c r="J32" s="32" t="s">
        <v>12</v>
      </c>
      <c r="K32" s="32"/>
      <c r="L32" s="32" t="s">
        <v>13</v>
      </c>
      <c r="M32" s="33">
        <f>I32+K32</f>
        <v>8</v>
      </c>
    </row>
    <row r="33" spans="1:13" ht="12" customHeight="1">
      <c r="A33" s="82"/>
      <c r="B33" s="83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18</v>
      </c>
      <c r="C33" s="84" t="s">
        <v>12</v>
      </c>
      <c r="D33" s="84"/>
      <c r="E33" s="84" t="s">
        <v>13</v>
      </c>
      <c r="F33" s="85">
        <f>B33+D33</f>
        <v>18</v>
      </c>
      <c r="G33" s="84"/>
      <c r="H33" s="84"/>
      <c r="I33" s="83">
        <f>F10</f>
        <v>8</v>
      </c>
      <c r="J33" s="84" t="s">
        <v>12</v>
      </c>
      <c r="K33" s="84"/>
      <c r="L33" s="84" t="s">
        <v>13</v>
      </c>
      <c r="M33" s="85">
        <f>I33+K33</f>
        <v>8</v>
      </c>
    </row>
    <row r="34" spans="1:13" ht="12" customHeight="1">
      <c r="A34" s="14" t="s">
        <v>50</v>
      </c>
      <c r="B34" s="47"/>
      <c r="C34" s="38"/>
      <c r="D34" s="38" t="s">
        <v>48</v>
      </c>
      <c r="E34" s="38"/>
      <c r="F34" s="25"/>
      <c r="G34" s="38"/>
      <c r="H34" s="38"/>
      <c r="I34" s="47"/>
      <c r="J34" s="38"/>
      <c r="K34" s="38" t="s">
        <v>49</v>
      </c>
      <c r="L34" s="38"/>
      <c r="M34" s="25"/>
    </row>
    <row r="35" spans="1:13" ht="12" customHeight="1">
      <c r="A35" s="76" t="s">
        <v>65</v>
      </c>
      <c r="B35" s="77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18</v>
      </c>
      <c r="C35" s="78" t="s">
        <v>12</v>
      </c>
      <c r="D35" s="78">
        <v>8</v>
      </c>
      <c r="E35" s="78" t="s">
        <v>13</v>
      </c>
      <c r="F35" s="79">
        <f>B35+D35</f>
        <v>26</v>
      </c>
      <c r="G35" s="78"/>
      <c r="H35" s="78"/>
      <c r="I35" s="77">
        <f>F10</f>
        <v>8</v>
      </c>
      <c r="J35" s="78" t="s">
        <v>12</v>
      </c>
      <c r="K35" s="78">
        <v>3</v>
      </c>
      <c r="L35" s="78" t="s">
        <v>13</v>
      </c>
      <c r="M35" s="79">
        <f>I35+K35</f>
        <v>11</v>
      </c>
    </row>
    <row r="36" spans="1:13" ht="12" customHeight="1">
      <c r="A36" s="86"/>
      <c r="B36" s="87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18</v>
      </c>
      <c r="C36" s="21" t="s">
        <v>12</v>
      </c>
      <c r="D36" s="21"/>
      <c r="E36" s="21" t="s">
        <v>13</v>
      </c>
      <c r="F36" s="79">
        <f>B36+D36</f>
        <v>18</v>
      </c>
      <c r="G36" s="21"/>
      <c r="H36" s="21"/>
      <c r="I36" s="87">
        <f>F10</f>
        <v>8</v>
      </c>
      <c r="J36" s="21" t="s">
        <v>12</v>
      </c>
      <c r="K36" s="21"/>
      <c r="L36" s="21" t="s">
        <v>13</v>
      </c>
      <c r="M36" s="88">
        <f>I36+K36</f>
        <v>8</v>
      </c>
    </row>
    <row r="37" spans="1:13" ht="12" customHeight="1">
      <c r="A37" s="89"/>
      <c r="B37" s="35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18</v>
      </c>
      <c r="C37" s="36" t="s">
        <v>12</v>
      </c>
      <c r="D37" s="36"/>
      <c r="E37" s="36" t="s">
        <v>13</v>
      </c>
      <c r="F37" s="37">
        <f>B37+D37</f>
        <v>18</v>
      </c>
      <c r="G37" s="36"/>
      <c r="H37" s="36"/>
      <c r="I37" s="35">
        <f>F10</f>
        <v>8</v>
      </c>
      <c r="J37" s="36" t="s">
        <v>12</v>
      </c>
      <c r="K37" s="36"/>
      <c r="L37" s="36" t="s">
        <v>13</v>
      </c>
      <c r="M37" s="37">
        <f>I37+K37</f>
        <v>8</v>
      </c>
    </row>
    <row r="38" ht="12" customHeight="1"/>
    <row r="39" spans="1:13" ht="12" customHeight="1">
      <c r="A39" s="92" t="s">
        <v>51</v>
      </c>
      <c r="B39" s="90" t="s">
        <v>67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2" customHeight="1">
      <c r="A40" s="12"/>
      <c r="B40" s="91" t="s">
        <v>66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2" customHeight="1">
      <c r="A41" s="12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12" customHeight="1">
      <c r="A42" s="12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ht="12" customHeight="1">
      <c r="A43" s="12" t="s">
        <v>52</v>
      </c>
      <c r="B43" s="91" t="s">
        <v>69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ht="12" customHeight="1">
      <c r="A44" s="12"/>
      <c r="B44" s="91" t="s">
        <v>86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ht="12" customHeight="1">
      <c r="A45" s="12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" customHeight="1">
      <c r="A46" s="12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</sheetData>
  <printOptions horizontalCentered="1"/>
  <pageMargins left="0.984251968503937" right="0.3937007874015748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I14" sqref="I14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>
      <c r="G1" s="2" t="s">
        <v>71</v>
      </c>
    </row>
    <row r="2" spans="1:13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thickBot="1">
      <c r="A3" s="4" t="s">
        <v>0</v>
      </c>
      <c r="B3" s="5"/>
      <c r="C3" s="6" t="s">
        <v>77</v>
      </c>
      <c r="D3" s="7"/>
      <c r="E3" s="7"/>
      <c r="F3" s="7"/>
      <c r="G3" s="7"/>
      <c r="H3" s="7"/>
      <c r="I3" s="8" t="s">
        <v>1</v>
      </c>
      <c r="J3" s="9"/>
      <c r="K3" s="10">
        <v>200</v>
      </c>
      <c r="L3" s="10"/>
      <c r="M3" s="11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" customHeight="1">
      <c r="A5" s="12" t="s">
        <v>2</v>
      </c>
      <c r="B5" s="12" t="s">
        <v>76</v>
      </c>
      <c r="C5" s="12"/>
      <c r="D5" s="12"/>
      <c r="E5" s="12" t="s">
        <v>3</v>
      </c>
      <c r="F5" s="12"/>
      <c r="G5" s="13" t="s">
        <v>78</v>
      </c>
      <c r="H5" s="13"/>
      <c r="I5" s="13"/>
      <c r="J5" s="12"/>
      <c r="K5" s="12" t="s">
        <v>4</v>
      </c>
      <c r="L5" s="12"/>
      <c r="M5" s="14">
        <v>3</v>
      </c>
    </row>
    <row r="6" spans="1:13" ht="12" customHeight="1">
      <c r="A6" s="12"/>
      <c r="B6" s="16"/>
      <c r="C6" s="12"/>
      <c r="D6" s="12"/>
      <c r="E6" s="12"/>
      <c r="F6" s="12"/>
      <c r="G6" s="17"/>
      <c r="H6" s="13"/>
      <c r="I6" s="13"/>
      <c r="J6" s="12"/>
      <c r="K6" s="12"/>
      <c r="L6" s="12"/>
      <c r="M6" s="14"/>
    </row>
    <row r="7" spans="1:13" ht="12" customHeight="1">
      <c r="A7" s="18" t="s">
        <v>5</v>
      </c>
      <c r="B7" s="19">
        <f>8+(M5-1)*2+2*(M6+M7)-SUM(D10:D13)-SUM(K10:K13)</f>
        <v>0</v>
      </c>
      <c r="C7" s="12"/>
      <c r="D7" s="12"/>
      <c r="E7" s="12"/>
      <c r="F7" s="12"/>
      <c r="G7" s="13"/>
      <c r="H7" s="13"/>
      <c r="I7" s="13"/>
      <c r="J7" s="12"/>
      <c r="K7" s="12"/>
      <c r="L7" s="12"/>
      <c r="M7" s="14"/>
    </row>
    <row r="8" spans="1:13" ht="12" customHeight="1">
      <c r="A8" s="18"/>
      <c r="B8" s="19"/>
      <c r="C8" s="12"/>
      <c r="D8" s="12"/>
      <c r="E8" s="12"/>
      <c r="F8" s="12"/>
      <c r="G8" s="20"/>
      <c r="H8" s="20"/>
      <c r="I8" s="20"/>
      <c r="J8" s="12"/>
      <c r="K8" s="12"/>
      <c r="L8" s="12"/>
      <c r="M8" s="21"/>
    </row>
    <row r="9" spans="1:13" ht="12" customHeight="1">
      <c r="A9" s="22" t="s">
        <v>6</v>
      </c>
      <c r="B9" s="23" t="s">
        <v>7</v>
      </c>
      <c r="C9" s="17"/>
      <c r="D9" s="24" t="s">
        <v>8</v>
      </c>
      <c r="E9" s="17"/>
      <c r="F9" s="25" t="s">
        <v>9</v>
      </c>
      <c r="G9" s="21"/>
      <c r="H9" s="22" t="s">
        <v>10</v>
      </c>
      <c r="I9" s="23" t="s">
        <v>7</v>
      </c>
      <c r="J9" s="17"/>
      <c r="K9" s="24" t="s">
        <v>8</v>
      </c>
      <c r="L9" s="17"/>
      <c r="M9" s="25" t="s">
        <v>9</v>
      </c>
    </row>
    <row r="10" spans="1:13" ht="12" customHeight="1">
      <c r="A10" s="26" t="s">
        <v>11</v>
      </c>
      <c r="B10" s="27">
        <f>IF(B5="Queyel",9,IF(B5="Denus",6,IF(B5="Oosh",6,IF(B5="Zsakiizs",5,8))))</f>
        <v>5</v>
      </c>
      <c r="C10" s="28" t="s">
        <v>12</v>
      </c>
      <c r="D10" s="28">
        <v>8</v>
      </c>
      <c r="E10" s="28" t="s">
        <v>13</v>
      </c>
      <c r="F10" s="29">
        <f>SUM(B10:E10)</f>
        <v>13</v>
      </c>
      <c r="G10" s="21"/>
      <c r="H10" s="26" t="s">
        <v>14</v>
      </c>
      <c r="I10" s="27">
        <f>IF(B5="Chirim",7,IF(B5="Denus",10,8))</f>
        <v>8</v>
      </c>
      <c r="J10" s="28" t="s">
        <v>12</v>
      </c>
      <c r="K10" s="28"/>
      <c r="L10" s="28" t="s">
        <v>13</v>
      </c>
      <c r="M10" s="29">
        <f>SUM(I10:L10)</f>
        <v>8</v>
      </c>
    </row>
    <row r="11" spans="1:13" ht="12" customHeight="1">
      <c r="A11" s="30" t="s">
        <v>15</v>
      </c>
      <c r="B11" s="31">
        <f>IF(B5="Chirim",9,IF(B5="Ioa",6,8))</f>
        <v>8</v>
      </c>
      <c r="C11" s="32" t="s">
        <v>12</v>
      </c>
      <c r="D11" s="32">
        <v>4</v>
      </c>
      <c r="E11" s="32" t="s">
        <v>13</v>
      </c>
      <c r="F11" s="33">
        <f>SUM(B11:E11)</f>
        <v>12</v>
      </c>
      <c r="G11" s="21"/>
      <c r="H11" s="30" t="s">
        <v>16</v>
      </c>
      <c r="I11" s="31">
        <f>IF(B5="K!ktlk!ttg",7,8)</f>
        <v>8</v>
      </c>
      <c r="J11" s="32" t="s">
        <v>12</v>
      </c>
      <c r="K11" s="32"/>
      <c r="L11" s="32" t="s">
        <v>13</v>
      </c>
      <c r="M11" s="33">
        <f>SUM(I11:L11)</f>
        <v>8</v>
      </c>
    </row>
    <row r="12" spans="1:13" ht="12" customHeight="1">
      <c r="A12" s="30" t="s">
        <v>17</v>
      </c>
      <c r="B12" s="31">
        <f>IF(B5="Shajog",9,IF(B5="Zsakiizs",9,IF(B5="Wandler",6,IF(B5="Oosh",9,8))))</f>
        <v>9</v>
      </c>
      <c r="C12" s="32" t="s">
        <v>12</v>
      </c>
      <c r="D12" s="32"/>
      <c r="E12" s="32" t="s">
        <v>13</v>
      </c>
      <c r="F12" s="33">
        <f>SUM(B12:D12)</f>
        <v>9</v>
      </c>
      <c r="G12" s="21"/>
      <c r="H12" s="30" t="s">
        <v>18</v>
      </c>
      <c r="I12" s="31">
        <f>IF(B5="Oosh",9,IF(B5="K!ktlk!ttg",10,IF(B5="Wandler",10,IF(B5="Queyel",6,8))))</f>
        <v>8</v>
      </c>
      <c r="J12" s="32" t="s">
        <v>12</v>
      </c>
      <c r="K12" s="32"/>
      <c r="L12" s="32" t="s">
        <v>13</v>
      </c>
      <c r="M12" s="33">
        <f>SUM(I12:L12)</f>
        <v>8</v>
      </c>
    </row>
    <row r="13" spans="1:13" ht="12" customHeight="1">
      <c r="A13" s="34" t="s">
        <v>19</v>
      </c>
      <c r="B13" s="35">
        <f>IF(B5="Ioa",10,IF(B5="Queyel",9,8))</f>
        <v>8</v>
      </c>
      <c r="C13" s="36" t="s">
        <v>12</v>
      </c>
      <c r="D13" s="36"/>
      <c r="E13" s="36" t="s">
        <v>13</v>
      </c>
      <c r="F13" s="37">
        <f>SUM(B13:E13)</f>
        <v>8</v>
      </c>
      <c r="G13" s="21"/>
      <c r="H13" s="34" t="s">
        <v>20</v>
      </c>
      <c r="I13" s="35">
        <f>IF(B5="Shajog",7,IF(B5="K!ktlk!ttg",7,IF(B5="Zsakiizs",10,8)))</f>
        <v>10</v>
      </c>
      <c r="J13" s="36" t="s">
        <v>12</v>
      </c>
      <c r="K13" s="36"/>
      <c r="L13" s="36" t="s">
        <v>13</v>
      </c>
      <c r="M13" s="37">
        <f>SUM(I13:L13)</f>
        <v>10</v>
      </c>
    </row>
    <row r="14" spans="1:13" ht="12" customHeight="1">
      <c r="A14" s="20"/>
      <c r="B14" s="21"/>
      <c r="C14" s="21"/>
      <c r="D14" s="21"/>
      <c r="E14" s="21"/>
      <c r="F14" s="21"/>
      <c r="G14" s="21"/>
      <c r="H14" s="20"/>
      <c r="I14" s="21"/>
      <c r="J14" s="21"/>
      <c r="K14" s="21"/>
      <c r="L14" s="21"/>
      <c r="M14" s="21"/>
    </row>
    <row r="15" spans="1:13" ht="12" customHeight="1">
      <c r="A15" s="14" t="s">
        <v>21</v>
      </c>
      <c r="B15" s="23" t="s">
        <v>7</v>
      </c>
      <c r="C15" s="38"/>
      <c r="D15" s="38" t="s">
        <v>22</v>
      </c>
      <c r="E15" s="38"/>
      <c r="F15" s="25" t="s">
        <v>23</v>
      </c>
      <c r="G15" s="21"/>
      <c r="H15" s="14" t="s">
        <v>24</v>
      </c>
      <c r="I15" s="23" t="s">
        <v>7</v>
      </c>
      <c r="J15" s="38"/>
      <c r="K15" s="38" t="s">
        <v>22</v>
      </c>
      <c r="L15" s="38"/>
      <c r="M15" s="25" t="s">
        <v>23</v>
      </c>
    </row>
    <row r="16" spans="1:13" ht="12" customHeight="1">
      <c r="A16" s="39" t="s">
        <v>25</v>
      </c>
      <c r="B16" s="40">
        <f>IF(OR(G5="Diener des Netzes (k)",G5="Hüter",G5="Ishasa",G5="Simas Glut",G5="Sänger"),INT(((F12+F13+M13)+16)/7)+1+M5,(IF(OR(G6="Diener des Netzes (k)",G6="Hüter",G6="Ishasa",G6="Simas Glut",G6="Sänger"),INT(((F12+F13+M13)+16)/7)+1+M6,(IF(OR(G7="Diener des Netzes (k)",G7="Hüter",G7="Ishasa",G7="Simas Glut",G7="Sänger"),INT(((F12+F13+M13)+16)/7)+1+M7,INT(((F12+F13+M13)+16)/7)+1)))))</f>
        <v>7</v>
      </c>
      <c r="C16" s="28" t="s">
        <v>12</v>
      </c>
      <c r="D16" s="28"/>
      <c r="E16" s="28" t="s">
        <v>13</v>
      </c>
      <c r="F16" s="29">
        <f>B16+D16</f>
        <v>7</v>
      </c>
      <c r="G16" s="21"/>
      <c r="H16" s="39" t="s">
        <v>25</v>
      </c>
      <c r="I16" s="27">
        <f>IF(B5="Queyel",4,IF(B5="Shajog",2,IF(B5="Zsakiizs",1,0)))</f>
        <v>1</v>
      </c>
      <c r="J16" s="28" t="s">
        <v>12</v>
      </c>
      <c r="K16" s="28">
        <v>3</v>
      </c>
      <c r="L16" s="28" t="s">
        <v>13</v>
      </c>
      <c r="M16" s="29">
        <f>I16+K16</f>
        <v>4</v>
      </c>
    </row>
    <row r="17" spans="1:13" ht="12" customHeight="1">
      <c r="A17" s="41" t="s">
        <v>26</v>
      </c>
      <c r="B17" s="42">
        <f>INT((M10+M11+M13+16)/7+1)</f>
        <v>7</v>
      </c>
      <c r="C17" s="43" t="s">
        <v>12</v>
      </c>
      <c r="D17" s="43"/>
      <c r="E17" s="43" t="s">
        <v>13</v>
      </c>
      <c r="F17" s="44">
        <f>B17+D17</f>
        <v>7</v>
      </c>
      <c r="G17" s="21"/>
      <c r="H17" s="41" t="s">
        <v>26</v>
      </c>
      <c r="I17" s="42">
        <f>ROUND((M10+M13)/2,0)-8</f>
        <v>1</v>
      </c>
      <c r="J17" s="43" t="s">
        <v>12</v>
      </c>
      <c r="K17" s="43"/>
      <c r="L17" s="43" t="s">
        <v>13</v>
      </c>
      <c r="M17" s="44">
        <f>I17+K17</f>
        <v>1</v>
      </c>
    </row>
    <row r="18" spans="1:13" ht="12" customHeight="1">
      <c r="A18" s="45"/>
      <c r="B18" s="21"/>
      <c r="C18" s="21"/>
      <c r="D18" s="21"/>
      <c r="E18" s="21"/>
      <c r="F18" s="46"/>
      <c r="G18" s="21"/>
      <c r="H18" s="45"/>
      <c r="I18" s="21"/>
      <c r="J18" s="21"/>
      <c r="K18" s="21"/>
      <c r="L18" s="21"/>
      <c r="M18" s="46"/>
    </row>
    <row r="19" spans="1:13" ht="12" customHeight="1" thickBot="1">
      <c r="A19" s="14"/>
      <c r="B19" s="47" t="s">
        <v>27</v>
      </c>
      <c r="C19" s="38"/>
      <c r="D19" s="48" t="s">
        <v>28</v>
      </c>
      <c r="E19" s="12"/>
      <c r="F19" s="12"/>
      <c r="G19" s="19"/>
      <c r="H19" s="49"/>
      <c r="I19" s="50" t="s">
        <v>29</v>
      </c>
      <c r="J19" s="48"/>
      <c r="K19" s="51"/>
      <c r="L19" s="52" t="s">
        <v>30</v>
      </c>
      <c r="M19" s="53"/>
    </row>
    <row r="20" spans="1:13" ht="12" customHeight="1" thickBot="1">
      <c r="A20" s="54" t="s">
        <v>31</v>
      </c>
      <c r="B20" s="28">
        <f>ROUND(3*(F12+10),0)</f>
        <v>57</v>
      </c>
      <c r="C20" s="55" t="s">
        <v>32</v>
      </c>
      <c r="D20" s="56">
        <f>ROUND(B20/2,0)</f>
        <v>29</v>
      </c>
      <c r="E20" s="12"/>
      <c r="F20" s="12"/>
      <c r="G20" s="19"/>
      <c r="H20" s="57" t="s">
        <v>33</v>
      </c>
      <c r="I20" s="58">
        <f>F11+15+3*(M5+M6+M7)</f>
        <v>36</v>
      </c>
      <c r="J20" s="43"/>
      <c r="K20" s="59"/>
      <c r="L20" s="60"/>
      <c r="M20" s="61"/>
    </row>
    <row r="21" spans="1:13" ht="12" customHeight="1" thickBot="1">
      <c r="A21" s="34" t="str">
        <f>IF(B5="Zsakiizs","Flugleistung",IF(B5="Chirim","Flugleistung",IF(B5="Shajog","Flugleistung","")))</f>
        <v>Flugleistung</v>
      </c>
      <c r="B21" s="36">
        <f>IF(B5="Zsakiizs",ROUND(B20*1.5,0),IF(B5="Chirim",ROUND(B20*1.5,0),IF(B5="Shajog",ROUND(B20*1.5,0),"")))</f>
        <v>86</v>
      </c>
      <c r="C21" s="36" t="str">
        <f>IF(B5="Zsakiizs","/",IF(B5="Chirim","/",IF(B5="Shajog","/","")))</f>
        <v>/</v>
      </c>
      <c r="D21" s="62">
        <f>IF(B5="Zsakiizs",ROUND(B21/2,0),IF(B5="Chirim",ROUND(B21/2,0),IF(B5="Shajog",ROUND(B21/2,0),"")))</f>
        <v>43</v>
      </c>
      <c r="E21" s="12"/>
      <c r="F21" s="12"/>
      <c r="G21" s="19"/>
      <c r="H21" s="57" t="s">
        <v>34</v>
      </c>
      <c r="I21" s="58">
        <f>ROUND(I20/5,0)</f>
        <v>7</v>
      </c>
      <c r="J21" s="63"/>
      <c r="K21" s="64" t="s">
        <v>35</v>
      </c>
      <c r="L21" s="59"/>
      <c r="M21" s="61"/>
    </row>
    <row r="22" spans="1:13" ht="12" customHeight="1">
      <c r="A22" s="21"/>
      <c r="B22" s="21"/>
      <c r="C22" s="21"/>
      <c r="D22" s="21"/>
      <c r="E22" s="12"/>
      <c r="F22" s="12"/>
      <c r="G22" s="19"/>
      <c r="H22" s="21"/>
      <c r="I22" s="65"/>
      <c r="J22" s="21"/>
      <c r="K22" s="45"/>
      <c r="L22" s="21"/>
      <c r="M22" s="21"/>
    </row>
    <row r="23" spans="1:13" ht="12" customHeight="1">
      <c r="A23" s="66"/>
      <c r="B23" s="23" t="s">
        <v>7</v>
      </c>
      <c r="C23" s="24"/>
      <c r="D23" s="24" t="s">
        <v>36</v>
      </c>
      <c r="E23" s="24"/>
      <c r="F23" s="67" t="s">
        <v>9</v>
      </c>
      <c r="G23" s="19"/>
      <c r="H23" s="50" t="s">
        <v>37</v>
      </c>
      <c r="I23" s="17">
        <f>(F10+1)*4</f>
        <v>56</v>
      </c>
      <c r="J23" s="68"/>
      <c r="K23" s="69" t="s">
        <v>38</v>
      </c>
      <c r="L23" s="21"/>
      <c r="M23" s="21"/>
    </row>
    <row r="24" spans="1:13" ht="12" customHeight="1">
      <c r="A24" s="57" t="s">
        <v>39</v>
      </c>
      <c r="B24" s="42">
        <f>F12</f>
        <v>9</v>
      </c>
      <c r="C24" s="43" t="s">
        <v>12</v>
      </c>
      <c r="D24" s="43"/>
      <c r="E24" s="43" t="s">
        <v>13</v>
      </c>
      <c r="F24" s="44">
        <f>B24+D24</f>
        <v>9</v>
      </c>
      <c r="G24" s="19"/>
      <c r="H24" s="50" t="s">
        <v>40</v>
      </c>
      <c r="I24" s="68">
        <f>2*I23</f>
        <v>112</v>
      </c>
      <c r="J24" s="68"/>
      <c r="K24" s="69" t="s">
        <v>38</v>
      </c>
      <c r="L24" s="70"/>
      <c r="M24" s="21"/>
    </row>
    <row r="25" spans="1:13" ht="12" customHeight="1">
      <c r="A25" s="21"/>
      <c r="B25" s="65"/>
      <c r="C25" s="21"/>
      <c r="D25" s="21"/>
      <c r="E25" s="12"/>
      <c r="F25" s="12"/>
      <c r="G25" s="19"/>
      <c r="H25" s="21"/>
      <c r="I25" s="65"/>
      <c r="J25" s="21"/>
      <c r="K25" s="45"/>
      <c r="L25" s="70"/>
      <c r="M25" s="21"/>
    </row>
    <row r="26" spans="1:13" ht="12" customHeight="1">
      <c r="A26" s="66"/>
      <c r="B26" s="50" t="s">
        <v>41</v>
      </c>
      <c r="C26" s="48"/>
      <c r="D26" s="14" t="s">
        <v>9</v>
      </c>
      <c r="E26" s="12"/>
      <c r="F26" s="12"/>
      <c r="G26" s="19"/>
      <c r="H26" s="71"/>
      <c r="I26" s="72" t="s">
        <v>42</v>
      </c>
      <c r="J26" s="48"/>
      <c r="K26" s="23"/>
      <c r="L26" s="38" t="s">
        <v>43</v>
      </c>
      <c r="M26" s="48"/>
    </row>
    <row r="27" spans="1:13" ht="12" customHeight="1">
      <c r="A27" s="57" t="s">
        <v>44</v>
      </c>
      <c r="B27" s="73">
        <f>INT((F11-1)/6)+1</f>
        <v>2</v>
      </c>
      <c r="C27" s="48"/>
      <c r="D27" s="14">
        <f>F11</f>
        <v>12</v>
      </c>
      <c r="E27" s="12"/>
      <c r="F27" s="12"/>
      <c r="G27" s="19"/>
      <c r="H27" s="42" t="s">
        <v>45</v>
      </c>
      <c r="I27" s="73">
        <f>F11</f>
        <v>12</v>
      </c>
      <c r="J27" s="48"/>
      <c r="K27" s="23">
        <f>I21+3</f>
        <v>10</v>
      </c>
      <c r="L27" s="94" t="s">
        <v>46</v>
      </c>
      <c r="M27" s="48"/>
    </row>
    <row r="28" spans="1:13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" customHeight="1">
      <c r="A29" s="14" t="s">
        <v>47</v>
      </c>
      <c r="B29" s="50"/>
      <c r="C29" s="17"/>
      <c r="D29" s="38" t="s">
        <v>48</v>
      </c>
      <c r="E29" s="17"/>
      <c r="F29" s="75"/>
      <c r="G29" s="17"/>
      <c r="H29" s="17"/>
      <c r="I29" s="50"/>
      <c r="J29" s="17"/>
      <c r="K29" s="38" t="s">
        <v>49</v>
      </c>
      <c r="L29" s="17"/>
      <c r="M29" s="75"/>
    </row>
    <row r="30" spans="1:13" ht="12" customHeight="1">
      <c r="A30" s="76" t="str">
        <f>IF(OR(B5="Shajog",B5="Zsakiizs"),"waffenlos, 2 mal","waffenlos")</f>
        <v>waffenlos, 2 mal</v>
      </c>
      <c r="B30" s="77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12</v>
      </c>
      <c r="C30" s="78" t="s">
        <v>12</v>
      </c>
      <c r="D30" s="78"/>
      <c r="E30" s="78" t="s">
        <v>13</v>
      </c>
      <c r="F30" s="79">
        <f>B30+D30</f>
        <v>12</v>
      </c>
      <c r="G30" s="78"/>
      <c r="H30" s="78"/>
      <c r="I30" s="77">
        <f>F10</f>
        <v>13</v>
      </c>
      <c r="J30" s="78" t="s">
        <v>12</v>
      </c>
      <c r="K30" s="78"/>
      <c r="L30" s="78" t="s">
        <v>13</v>
      </c>
      <c r="M30" s="79">
        <f>I30+K30</f>
        <v>13</v>
      </c>
    </row>
    <row r="31" spans="1:13" ht="12" customHeight="1">
      <c r="A31" s="93" t="s">
        <v>79</v>
      </c>
      <c r="B31" s="31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12</v>
      </c>
      <c r="C31" s="32" t="s">
        <v>12</v>
      </c>
      <c r="D31" s="32"/>
      <c r="E31" s="32" t="s">
        <v>13</v>
      </c>
      <c r="F31" s="33">
        <f>B31+D31</f>
        <v>12</v>
      </c>
      <c r="G31" s="32"/>
      <c r="H31" s="32"/>
      <c r="I31" s="31">
        <f>F10</f>
        <v>13</v>
      </c>
      <c r="J31" s="32" t="s">
        <v>12</v>
      </c>
      <c r="K31" s="32">
        <v>3</v>
      </c>
      <c r="L31" s="32" t="s">
        <v>13</v>
      </c>
      <c r="M31" s="33">
        <f>I31+K31</f>
        <v>16</v>
      </c>
    </row>
    <row r="32" spans="1:13" ht="12" customHeight="1">
      <c r="A32" s="81"/>
      <c r="B32" s="31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12</v>
      </c>
      <c r="C32" s="32" t="s">
        <v>12</v>
      </c>
      <c r="D32" s="32"/>
      <c r="E32" s="32" t="s">
        <v>13</v>
      </c>
      <c r="F32" s="33">
        <f>B32+D32</f>
        <v>12</v>
      </c>
      <c r="G32" s="32"/>
      <c r="H32" s="32"/>
      <c r="I32" s="31">
        <f>F10</f>
        <v>13</v>
      </c>
      <c r="J32" s="32" t="s">
        <v>12</v>
      </c>
      <c r="K32" s="32"/>
      <c r="L32" s="32" t="s">
        <v>13</v>
      </c>
      <c r="M32" s="33">
        <f>I32+K32</f>
        <v>13</v>
      </c>
    </row>
    <row r="33" spans="1:13" ht="12" customHeight="1">
      <c r="A33" s="82"/>
      <c r="B33" s="83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12</v>
      </c>
      <c r="C33" s="84" t="s">
        <v>12</v>
      </c>
      <c r="D33" s="84"/>
      <c r="E33" s="84" t="s">
        <v>13</v>
      </c>
      <c r="F33" s="85">
        <f>B33+D33</f>
        <v>12</v>
      </c>
      <c r="G33" s="84"/>
      <c r="H33" s="84"/>
      <c r="I33" s="83">
        <f>F10</f>
        <v>13</v>
      </c>
      <c r="J33" s="84" t="s">
        <v>12</v>
      </c>
      <c r="K33" s="84"/>
      <c r="L33" s="84" t="s">
        <v>13</v>
      </c>
      <c r="M33" s="85">
        <f>I33+K33</f>
        <v>13</v>
      </c>
    </row>
    <row r="34" spans="1:13" ht="12" customHeight="1">
      <c r="A34" s="14" t="s">
        <v>50</v>
      </c>
      <c r="B34" s="47"/>
      <c r="C34" s="38"/>
      <c r="D34" s="38" t="s">
        <v>48</v>
      </c>
      <c r="E34" s="38"/>
      <c r="F34" s="25"/>
      <c r="G34" s="38"/>
      <c r="H34" s="38"/>
      <c r="I34" s="47"/>
      <c r="J34" s="38"/>
      <c r="K34" s="38" t="s">
        <v>49</v>
      </c>
      <c r="L34" s="38"/>
      <c r="M34" s="25"/>
    </row>
    <row r="35" spans="1:13" ht="12" customHeight="1">
      <c r="A35" s="76" t="s">
        <v>80</v>
      </c>
      <c r="B35" s="77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12</v>
      </c>
      <c r="C35" s="78" t="s">
        <v>12</v>
      </c>
      <c r="D35" s="78"/>
      <c r="E35" s="78" t="s">
        <v>13</v>
      </c>
      <c r="F35" s="79">
        <f>B35+D35</f>
        <v>12</v>
      </c>
      <c r="G35" s="78"/>
      <c r="H35" s="78"/>
      <c r="I35" s="77">
        <f>F10</f>
        <v>13</v>
      </c>
      <c r="J35" s="78" t="s">
        <v>12</v>
      </c>
      <c r="K35" s="78">
        <v>2</v>
      </c>
      <c r="L35" s="78" t="s">
        <v>13</v>
      </c>
      <c r="M35" s="79">
        <f>I35+K35</f>
        <v>15</v>
      </c>
    </row>
    <row r="36" spans="1:13" ht="12" customHeight="1">
      <c r="A36" s="86"/>
      <c r="B36" s="87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12</v>
      </c>
      <c r="C36" s="21" t="s">
        <v>12</v>
      </c>
      <c r="D36" s="21"/>
      <c r="E36" s="21" t="s">
        <v>13</v>
      </c>
      <c r="F36" s="79">
        <f>B36+D36</f>
        <v>12</v>
      </c>
      <c r="G36" s="21"/>
      <c r="H36" s="21"/>
      <c r="I36" s="87">
        <f>F10</f>
        <v>13</v>
      </c>
      <c r="J36" s="21" t="s">
        <v>12</v>
      </c>
      <c r="K36" s="21"/>
      <c r="L36" s="21" t="s">
        <v>13</v>
      </c>
      <c r="M36" s="88">
        <f>I36+K36</f>
        <v>13</v>
      </c>
    </row>
    <row r="37" spans="1:13" ht="12" customHeight="1">
      <c r="A37" s="89"/>
      <c r="B37" s="35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12</v>
      </c>
      <c r="C37" s="36" t="s">
        <v>12</v>
      </c>
      <c r="D37" s="36"/>
      <c r="E37" s="36" t="s">
        <v>13</v>
      </c>
      <c r="F37" s="37">
        <f>B37+D37</f>
        <v>12</v>
      </c>
      <c r="G37" s="36"/>
      <c r="H37" s="36"/>
      <c r="I37" s="35">
        <f>F10</f>
        <v>13</v>
      </c>
      <c r="J37" s="36" t="s">
        <v>12</v>
      </c>
      <c r="K37" s="36"/>
      <c r="L37" s="36" t="s">
        <v>13</v>
      </c>
      <c r="M37" s="37">
        <f>I37+K37</f>
        <v>13</v>
      </c>
    </row>
    <row r="38" ht="12" customHeight="1"/>
    <row r="39" spans="1:13" ht="12" customHeight="1">
      <c r="A39" s="92" t="s">
        <v>51</v>
      </c>
      <c r="B39" s="90" t="s">
        <v>74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2" customHeight="1">
      <c r="A40" s="12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2" customHeight="1">
      <c r="A41" s="12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12" customHeight="1">
      <c r="A42" s="12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ht="12" customHeight="1">
      <c r="A43" s="12" t="s">
        <v>52</v>
      </c>
      <c r="B43" s="91" t="s">
        <v>83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ht="12" customHeight="1">
      <c r="A44" s="12"/>
      <c r="B44" s="91" t="s">
        <v>81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ht="12" customHeight="1">
      <c r="A45" s="12"/>
      <c r="B45" s="91" t="s">
        <v>82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" customHeight="1">
      <c r="A46" s="12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</sheetData>
  <printOptions horizontalCentered="1"/>
  <pageMargins left="0.98425196850393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</dc:creator>
  <cp:keywords/>
  <dc:description/>
  <cp:lastModifiedBy>Patricia</cp:lastModifiedBy>
  <cp:lastPrinted>2005-01-27T18:09:29Z</cp:lastPrinted>
  <dcterms:created xsi:type="dcterms:W3CDTF">2004-12-29T23:30:23Z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