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3785" windowHeight="8640" activeTab="0"/>
  </bookViews>
  <sheets>
    <sheet name="Charakterblatt" sheetId="1" r:id="rId1"/>
    <sheet name="Inventar" sheetId="2" r:id="rId2"/>
    <sheet name="Ringe" sheetId="3" r:id="rId3"/>
    <sheet name="Würfel" sheetId="4" r:id="rId4"/>
    <sheet name="Erfolg" sheetId="5" r:id="rId5"/>
    <sheet name="Aufstieg" sheetId="6" r:id="rId6"/>
    <sheet name="Kampf" sheetId="7" r:id="rId7"/>
    <sheet name="GegnerS" sheetId="8" r:id="rId8"/>
    <sheet name="GegnerNS" sheetId="9" r:id="rId9"/>
  </sheets>
  <definedNames>
    <definedName name="_xlnm.Print_Area" localSheetId="8">'GegnerNS'!$A:$IV</definedName>
  </definedNames>
  <calcPr fullCalcOnLoad="1"/>
</workbook>
</file>

<file path=xl/sharedStrings.xml><?xml version="1.0" encoding="utf-8"?>
<sst xmlns="http://schemas.openxmlformats.org/spreadsheetml/2006/main" count="883" uniqueCount="299">
  <si>
    <t>Name des Charakters:</t>
  </si>
  <si>
    <t>Rasse:</t>
  </si>
  <si>
    <t>Rang:</t>
  </si>
  <si>
    <t>Grund-wert</t>
  </si>
  <si>
    <t>Steige- rung</t>
  </si>
  <si>
    <t>Kraft</t>
  </si>
  <si>
    <t>+</t>
  </si>
  <si>
    <t>=</t>
  </si>
  <si>
    <t>Rhythmus</t>
  </si>
  <si>
    <t>Kondition</t>
  </si>
  <si>
    <t>Melodie</t>
  </si>
  <si>
    <t>Geschick</t>
  </si>
  <si>
    <t>Ausdruck</t>
  </si>
  <si>
    <t>Wahrnehmung</t>
  </si>
  <si>
    <t>Intuition</t>
  </si>
  <si>
    <t>KR</t>
  </si>
  <si>
    <t>KO</t>
  </si>
  <si>
    <t>GE</t>
  </si>
  <si>
    <t>WA</t>
  </si>
  <si>
    <t>RH</t>
  </si>
  <si>
    <t>ME</t>
  </si>
  <si>
    <t>AU</t>
  </si>
  <si>
    <t>IN</t>
  </si>
  <si>
    <t>Gladiator</t>
  </si>
  <si>
    <t>Auge des Krieges</t>
  </si>
  <si>
    <t>Waffenschmied</t>
  </si>
  <si>
    <t>Streiter</t>
  </si>
  <si>
    <t>Krieger</t>
  </si>
  <si>
    <t>Jäger</t>
  </si>
  <si>
    <t>Seefahrer</t>
  </si>
  <si>
    <t>Tiermeister</t>
  </si>
  <si>
    <t>Fährtensucher</t>
  </si>
  <si>
    <t>Klingenmeister</t>
  </si>
  <si>
    <t>Schwertmeister/Dieb</t>
  </si>
  <si>
    <t>Windreiter</t>
  </si>
  <si>
    <t>fliegender Kundschafter</t>
  </si>
  <si>
    <t>Jäger in der Tiefe</t>
  </si>
  <si>
    <t>Höhlenforscher</t>
  </si>
  <si>
    <t>Druide/Gärtner</t>
  </si>
  <si>
    <t>Bildhauer</t>
  </si>
  <si>
    <t>Fischer</t>
  </si>
  <si>
    <t>Instrumentenbauer</t>
  </si>
  <si>
    <t>Bibliothekar/Wissenssammler</t>
  </si>
  <si>
    <t>Geologe/Schatzsucher</t>
  </si>
  <si>
    <t>Sucher</t>
  </si>
  <si>
    <t>Weber</t>
  </si>
  <si>
    <t>Baumeister</t>
  </si>
  <si>
    <t>Töpfer</t>
  </si>
  <si>
    <t>Dichter</t>
  </si>
  <si>
    <t>Maler</t>
  </si>
  <si>
    <t>Schausteller/-spieler</t>
  </si>
  <si>
    <t>Sammler</t>
  </si>
  <si>
    <t>Tiefengänger</t>
  </si>
  <si>
    <t>Bergarbeiter</t>
  </si>
  <si>
    <t>Felsenläufer</t>
  </si>
  <si>
    <t>Bergsteiger</t>
  </si>
  <si>
    <t>Schatten</t>
  </si>
  <si>
    <t>Geisterbeschwörer</t>
  </si>
  <si>
    <t>Seher</t>
  </si>
  <si>
    <t>Prophet/Orakel</t>
  </si>
  <si>
    <t>Spieler</t>
  </si>
  <si>
    <t>Musikant</t>
  </si>
  <si>
    <t>Traumfänger</t>
  </si>
  <si>
    <t>Psychologe</t>
  </si>
  <si>
    <t>Trommeltänzer</t>
  </si>
  <si>
    <t>Sänger</t>
  </si>
  <si>
    <t>Heiler/Schamane</t>
  </si>
  <si>
    <t>Diplomat</t>
  </si>
  <si>
    <t>Meister des Gewebes</t>
  </si>
  <si>
    <t>Meister des Wortes</t>
  </si>
  <si>
    <t>Meister der Bilder</t>
  </si>
  <si>
    <t>Meister des Tons</t>
  </si>
  <si>
    <t>Former</t>
  </si>
  <si>
    <t>Kriegerische Ringe</t>
  </si>
  <si>
    <t>Handwerkliche Ringe</t>
  </si>
  <si>
    <t>Geistige Ringe</t>
  </si>
  <si>
    <t>Blauer Gefährte</t>
  </si>
  <si>
    <t>Titel</t>
  </si>
  <si>
    <t>Hauptattribute</t>
  </si>
  <si>
    <t>Vorhutkämpfer</t>
  </si>
  <si>
    <t>Ringe:</t>
  </si>
  <si>
    <t>Mauerbrecher</t>
  </si>
  <si>
    <t>Belagerer</t>
  </si>
  <si>
    <t>Hüter</t>
  </si>
  <si>
    <t>Verteidiger</t>
  </si>
  <si>
    <t>Timas Glut</t>
  </si>
  <si>
    <t>Scout/Waldläufer</t>
  </si>
  <si>
    <t>Schütze/Fernkämpfer</t>
  </si>
  <si>
    <t>Rhanalenker</t>
  </si>
  <si>
    <t>Kradin</t>
  </si>
  <si>
    <t>Gladiator/Schaukämpfer</t>
  </si>
  <si>
    <t>Singender Tod</t>
  </si>
  <si>
    <t>Herr der Steine</t>
  </si>
  <si>
    <t>Schweigender Tod</t>
  </si>
  <si>
    <t>Assassine</t>
  </si>
  <si>
    <t>Almalil</t>
  </si>
  <si>
    <t>Sprecher von Jis</t>
  </si>
  <si>
    <t>Bote</t>
  </si>
  <si>
    <t>Seestreiter</t>
  </si>
  <si>
    <t>Marinesoldat</t>
  </si>
  <si>
    <t>Diener des Netzes</t>
  </si>
  <si>
    <t>Verteidiger von Hionar</t>
  </si>
  <si>
    <t>Simas Glut</t>
  </si>
  <si>
    <t>Rüstungsschmied</t>
  </si>
  <si>
    <t>Rufer aus der Ferne</t>
  </si>
  <si>
    <t>Wahrer Händler</t>
  </si>
  <si>
    <t>Kaufmann/Händler</t>
  </si>
  <si>
    <t>Telepath</t>
  </si>
  <si>
    <t>Mittler</t>
  </si>
  <si>
    <t>Begleiter</t>
  </si>
  <si>
    <t>Verführer/Liebesdiener</t>
  </si>
  <si>
    <t>Spiegelmann (-frau)</t>
  </si>
  <si>
    <t>Kavallerist</t>
  </si>
  <si>
    <t>Reiter</t>
  </si>
  <si>
    <t>Offizier/Heerführer</t>
  </si>
  <si>
    <t>Ishasa</t>
  </si>
  <si>
    <t>Lauscher</t>
  </si>
  <si>
    <t>Spion</t>
  </si>
  <si>
    <t>Schreiender Tod</t>
  </si>
  <si>
    <t>Berserker</t>
  </si>
  <si>
    <t>Elementarist Feuer/Erde</t>
  </si>
  <si>
    <t>Elementarist Wasser/Luft</t>
  </si>
  <si>
    <t>Vulkantänzer</t>
  </si>
  <si>
    <t>Wolkensinger</t>
  </si>
  <si>
    <t>Schicksalswandler</t>
  </si>
  <si>
    <t>Änderer der Realität</t>
  </si>
  <si>
    <t>Sklavenjäger</t>
  </si>
  <si>
    <t>Beschaffer</t>
  </si>
  <si>
    <t>Holzfäller/Förster</t>
  </si>
  <si>
    <t>Taucher</t>
  </si>
  <si>
    <t>Nachrichtentrommler der Queyel</t>
  </si>
  <si>
    <t>Restaurator in Hionar</t>
  </si>
  <si>
    <t>Kurzbeschreibung</t>
  </si>
  <si>
    <t>Reisender</t>
  </si>
  <si>
    <t>Silberschmied</t>
  </si>
  <si>
    <t>Artefakthersteller</t>
  </si>
  <si>
    <t>Silberband</t>
  </si>
  <si>
    <t>W4-2</t>
  </si>
  <si>
    <t>W4-1</t>
  </si>
  <si>
    <t>W4</t>
  </si>
  <si>
    <t>W6</t>
  </si>
  <si>
    <t>W8</t>
  </si>
  <si>
    <t>W10</t>
  </si>
  <si>
    <t>W12</t>
  </si>
  <si>
    <t>2W6</t>
  </si>
  <si>
    <t>2W10</t>
  </si>
  <si>
    <t>W20</t>
  </si>
  <si>
    <t>2W8</t>
  </si>
  <si>
    <t>3W8</t>
  </si>
  <si>
    <t>3W10</t>
  </si>
  <si>
    <t>2W20</t>
  </si>
  <si>
    <t>RANG</t>
  </si>
  <si>
    <t>AKTIONSWÜRFEL</t>
  </si>
  <si>
    <t>WÜRFELTABELLE</t>
  </si>
  <si>
    <t>SCHWIERIG- KEIT</t>
  </si>
  <si>
    <t>LEICHT</t>
  </si>
  <si>
    <t>DURCH-SCHNITT</t>
  </si>
  <si>
    <t>SCHWER</t>
  </si>
  <si>
    <t>SEHR SCHWER</t>
  </si>
  <si>
    <t>HEROISCH</t>
  </si>
  <si>
    <t>SCHLECHT</t>
  </si>
  <si>
    <t>GUT</t>
  </si>
  <si>
    <t>HERVOR-RAGEND</t>
  </si>
  <si>
    <t>ERFOLGSGRADE</t>
  </si>
  <si>
    <t>AUSSERGE-WÖHNLICH</t>
  </si>
  <si>
    <t>ERFOLGSGRAD</t>
  </si>
  <si>
    <t>physische    Attribute</t>
  </si>
  <si>
    <t>psychische    Attribute</t>
  </si>
  <si>
    <t>Widerstände</t>
  </si>
  <si>
    <t>Bonus</t>
  </si>
  <si>
    <t>Gesamt</t>
  </si>
  <si>
    <t>physisch</t>
  </si>
  <si>
    <t>psychisch</t>
  </si>
  <si>
    <t>CHARAKTERBLATT KLANGWELTEN</t>
  </si>
  <si>
    <t>MINDESTWURF</t>
  </si>
  <si>
    <t>Rang</t>
  </si>
  <si>
    <t>Laufleistung</t>
  </si>
  <si>
    <t>Rüstung</t>
  </si>
  <si>
    <t>Trefferpunkte</t>
  </si>
  <si>
    <t>aktuell</t>
  </si>
  <si>
    <t>normal</t>
  </si>
  <si>
    <t>Kampf</t>
  </si>
  <si>
    <t>Verwundung bei</t>
  </si>
  <si>
    <t>/</t>
  </si>
  <si>
    <t>maximale Traglast:</t>
  </si>
  <si>
    <t>maximale Hebelast:</t>
  </si>
  <si>
    <t>kg</t>
  </si>
  <si>
    <t>Gesandter</t>
  </si>
  <si>
    <t>Kartograph/Historiker</t>
  </si>
  <si>
    <t>AK</t>
  </si>
  <si>
    <t>Be</t>
  </si>
  <si>
    <t>FS</t>
  </si>
  <si>
    <t>Gl</t>
  </si>
  <si>
    <t>Hü</t>
  </si>
  <si>
    <t>Is</t>
  </si>
  <si>
    <t>KM</t>
  </si>
  <si>
    <t>La</t>
  </si>
  <si>
    <t>MB</t>
  </si>
  <si>
    <t>Re</t>
  </si>
  <si>
    <t>SrT</t>
  </si>
  <si>
    <t>SwT</t>
  </si>
  <si>
    <t>SS</t>
  </si>
  <si>
    <t>SiT</t>
  </si>
  <si>
    <t>St</t>
  </si>
  <si>
    <t>WR</t>
  </si>
  <si>
    <t>Al</t>
  </si>
  <si>
    <t>BM</t>
  </si>
  <si>
    <t>BG</t>
  </si>
  <si>
    <t>DNk</t>
  </si>
  <si>
    <t>FL</t>
  </si>
  <si>
    <t>Fo</t>
  </si>
  <si>
    <t>Ge</t>
  </si>
  <si>
    <t>Kr</t>
  </si>
  <si>
    <t>MG</t>
  </si>
  <si>
    <t>MT</t>
  </si>
  <si>
    <t>RL</t>
  </si>
  <si>
    <t>SF</t>
  </si>
  <si>
    <t>SB</t>
  </si>
  <si>
    <t>Si</t>
  </si>
  <si>
    <t>SG</t>
  </si>
  <si>
    <t>SJ</t>
  </si>
  <si>
    <t>Su</t>
  </si>
  <si>
    <t>TG</t>
  </si>
  <si>
    <t>Ti</t>
  </si>
  <si>
    <t>WH</t>
  </si>
  <si>
    <t>Bg</t>
  </si>
  <si>
    <t>HS</t>
  </si>
  <si>
    <t>JT</t>
  </si>
  <si>
    <t>MW</t>
  </si>
  <si>
    <t>Mi</t>
  </si>
  <si>
    <t>Rs</t>
  </si>
  <si>
    <t>RF</t>
  </si>
  <si>
    <t>Sg</t>
  </si>
  <si>
    <t>Sc</t>
  </si>
  <si>
    <t>SW</t>
  </si>
  <si>
    <t>Se</t>
  </si>
  <si>
    <t>SM</t>
  </si>
  <si>
    <t>Sa</t>
  </si>
  <si>
    <t>Sp</t>
  </si>
  <si>
    <t>TF</t>
  </si>
  <si>
    <t>TT</t>
  </si>
  <si>
    <t>VT</t>
  </si>
  <si>
    <t>WS</t>
  </si>
  <si>
    <t>Anzahl Wunden</t>
  </si>
  <si>
    <t>Attributspunkte:</t>
  </si>
  <si>
    <t>AUFSTIEGSBEDINGUNGEN</t>
  </si>
  <si>
    <t>HAUPTRING</t>
  </si>
  <si>
    <t>1. NEBENRING</t>
  </si>
  <si>
    <t>2. NEBENRING</t>
  </si>
  <si>
    <t>Erfahrungspunkte aktuell:</t>
  </si>
  <si>
    <t>Erfahrungspunkte insgesamt:</t>
  </si>
  <si>
    <t xml:space="preserve">   gesamt</t>
  </si>
  <si>
    <t>Angriff</t>
  </si>
  <si>
    <t>Schaden</t>
  </si>
  <si>
    <t>INVENTAR</t>
  </si>
  <si>
    <t>Gegenstand</t>
  </si>
  <si>
    <t xml:space="preserve">  Ladungen</t>
  </si>
  <si>
    <t xml:space="preserve">  Gewicht</t>
  </si>
  <si>
    <t>Vermögen:</t>
  </si>
  <si>
    <t>FM</t>
  </si>
  <si>
    <t>Erholungsproben</t>
  </si>
  <si>
    <t>Niederschlag</t>
  </si>
  <si>
    <t>(mal Wunden)</t>
  </si>
  <si>
    <t>Mindestwurf</t>
  </si>
  <si>
    <t xml:space="preserve">     Rang</t>
  </si>
  <si>
    <t xml:space="preserve">   Anzahl</t>
  </si>
  <si>
    <t>Nahkampf</t>
  </si>
  <si>
    <t>Fernkampf</t>
  </si>
  <si>
    <t>Initiative</t>
  </si>
  <si>
    <t>Abzug/Bonus</t>
  </si>
  <si>
    <t>GEGNER</t>
  </si>
  <si>
    <t>Name des Singenden:</t>
  </si>
  <si>
    <t>Art des Gegners:</t>
  </si>
  <si>
    <t>Flugleistung</t>
  </si>
  <si>
    <t>EP:</t>
  </si>
  <si>
    <t>Besondere Fähigkeiten:</t>
  </si>
  <si>
    <t>Beute:</t>
  </si>
  <si>
    <t>R</t>
  </si>
  <si>
    <t>GW</t>
  </si>
  <si>
    <t>Steig.</t>
  </si>
  <si>
    <t>psychische Attribute</t>
  </si>
  <si>
    <t>physische Attribute</t>
  </si>
  <si>
    <t>A/B</t>
  </si>
  <si>
    <t>Abkürzung</t>
  </si>
  <si>
    <t>DNh</t>
  </si>
  <si>
    <t>m</t>
  </si>
  <si>
    <t>RUNDE:</t>
  </si>
  <si>
    <t>CHARAKTER</t>
  </si>
  <si>
    <t>NPC</t>
  </si>
  <si>
    <t>Aktion</t>
  </si>
  <si>
    <t>Behind.</t>
  </si>
  <si>
    <t>ABENTEUER:</t>
  </si>
  <si>
    <t>Kampf Nr.:</t>
  </si>
  <si>
    <t>MBr</t>
  </si>
  <si>
    <t>1    2    3    4    5    6    7    8    9    10</t>
  </si>
  <si>
    <t>GEGNER/NPC (Singender)</t>
  </si>
  <si>
    <t>Boni und Abzüge können dann bei entsprechenden Artefakten o.ä. ergänzt werden.</t>
  </si>
  <si>
    <t>Hinweis: Die grauen Felder ausfüllen (dabei unbedingt die Rechtschreibung beachten!) - der Rest</t>
  </si>
  <si>
    <t>rechnet sich "von allein". Dabei bitte den Attributspunktzähler im Auge behalten.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</si>
</sst>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4">
    <font>
      <sz val="11"/>
      <name val="Arial"/>
      <family val="0"/>
    </font>
    <font>
      <sz val="10"/>
      <name val="Arial"/>
      <family val="0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3" xfId="0" applyFont="1" applyBorder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6" fillId="0" borderId="4" xfId="0" applyNumberFormat="1" applyFont="1" applyBorder="1" applyAlignment="1">
      <alignment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3" fontId="7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" fillId="0" borderId="29" xfId="0" applyFont="1" applyBorder="1" applyAlignment="1">
      <alignment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2" fillId="0" borderId="7" xfId="0" applyFont="1" applyBorder="1" applyAlignment="1">
      <alignment/>
    </xf>
    <xf numFmtId="0" fontId="2" fillId="0" borderId="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right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6" fillId="0" borderId="25" xfId="0" applyFont="1" applyBorder="1" applyAlignment="1">
      <alignment horizontal="center"/>
    </xf>
    <xf numFmtId="0" fontId="6" fillId="0" borderId="40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0" fontId="10" fillId="0" borderId="0" xfId="18" applyFont="1">
      <alignment/>
      <protection/>
    </xf>
    <xf numFmtId="0" fontId="10" fillId="0" borderId="1" xfId="18" applyFont="1" applyBorder="1">
      <alignment/>
      <protection/>
    </xf>
    <xf numFmtId="0" fontId="5" fillId="0" borderId="1" xfId="18" applyFont="1" applyBorder="1">
      <alignment/>
      <protection/>
    </xf>
    <xf numFmtId="0" fontId="5" fillId="0" borderId="2" xfId="18" applyFont="1" applyBorder="1">
      <alignment/>
      <protection/>
    </xf>
    <xf numFmtId="0" fontId="5" fillId="0" borderId="0" xfId="18" applyFont="1">
      <alignment/>
      <protection/>
    </xf>
    <xf numFmtId="0" fontId="4" fillId="0" borderId="0" xfId="18" applyFont="1">
      <alignment/>
      <protection/>
    </xf>
    <xf numFmtId="0" fontId="5" fillId="0" borderId="4" xfId="18" applyFont="1" applyBorder="1">
      <alignment/>
      <protection/>
    </xf>
    <xf numFmtId="0" fontId="5" fillId="0" borderId="6" xfId="18" applyFont="1" applyBorder="1">
      <alignment/>
      <protection/>
    </xf>
    <xf numFmtId="0" fontId="7" fillId="0" borderId="48" xfId="18" applyFont="1" applyBorder="1" applyAlignment="1">
      <alignment horizontal="center"/>
      <protection/>
    </xf>
    <xf numFmtId="0" fontId="10" fillId="0" borderId="49" xfId="18" applyFont="1" applyBorder="1" applyAlignment="1">
      <alignment horizontal="center"/>
      <protection/>
    </xf>
    <xf numFmtId="0" fontId="10" fillId="0" borderId="50" xfId="18" applyFont="1" applyBorder="1" applyAlignment="1">
      <alignment horizontal="center"/>
      <protection/>
    </xf>
    <xf numFmtId="0" fontId="7" fillId="0" borderId="51" xfId="18" applyFont="1" applyBorder="1">
      <alignment/>
      <protection/>
    </xf>
    <xf numFmtId="0" fontId="10" fillId="0" borderId="52" xfId="18" applyFont="1" applyBorder="1">
      <alignment/>
      <protection/>
    </xf>
    <xf numFmtId="0" fontId="10" fillId="0" borderId="53" xfId="18" applyFont="1" applyBorder="1">
      <alignment/>
      <protection/>
    </xf>
    <xf numFmtId="0" fontId="7" fillId="0" borderId="54" xfId="18" applyFont="1" applyBorder="1">
      <alignment/>
      <protection/>
    </xf>
    <xf numFmtId="0" fontId="10" fillId="0" borderId="55" xfId="18" applyFont="1" applyBorder="1">
      <alignment/>
      <protection/>
    </xf>
    <xf numFmtId="0" fontId="10" fillId="0" borderId="56" xfId="18" applyFont="1" applyBorder="1">
      <alignment/>
      <protection/>
    </xf>
    <xf numFmtId="0" fontId="10" fillId="0" borderId="57" xfId="18" applyFont="1" applyBorder="1">
      <alignment/>
      <protection/>
    </xf>
    <xf numFmtId="0" fontId="10" fillId="0" borderId="51" xfId="18" applyFont="1" applyBorder="1">
      <alignment/>
      <protection/>
    </xf>
    <xf numFmtId="0" fontId="10" fillId="0" borderId="58" xfId="18" applyFont="1" applyBorder="1">
      <alignment/>
      <protection/>
    </xf>
    <xf numFmtId="0" fontId="10" fillId="0" borderId="59" xfId="18" applyFont="1" applyBorder="1">
      <alignment/>
      <protection/>
    </xf>
    <xf numFmtId="0" fontId="10" fillId="0" borderId="60" xfId="18" applyFont="1" applyBorder="1">
      <alignment/>
      <protection/>
    </xf>
    <xf numFmtId="0" fontId="10" fillId="0" borderId="54" xfId="18" applyFont="1" applyBorder="1">
      <alignment/>
      <protection/>
    </xf>
    <xf numFmtId="0" fontId="5" fillId="0" borderId="51" xfId="18" applyFont="1" applyBorder="1">
      <alignment/>
      <protection/>
    </xf>
    <xf numFmtId="0" fontId="5" fillId="0" borderId="52" xfId="18" applyFont="1" applyBorder="1">
      <alignment/>
      <protection/>
    </xf>
    <xf numFmtId="0" fontId="5" fillId="0" borderId="53" xfId="18" applyFont="1" applyBorder="1">
      <alignment/>
      <protection/>
    </xf>
    <xf numFmtId="0" fontId="5" fillId="0" borderId="54" xfId="18" applyFont="1" applyBorder="1">
      <alignment/>
      <protection/>
    </xf>
    <xf numFmtId="0" fontId="5" fillId="0" borderId="55" xfId="18" applyFont="1" applyBorder="1">
      <alignment/>
      <protection/>
    </xf>
    <xf numFmtId="0" fontId="5" fillId="0" borderId="56" xfId="18" applyFont="1" applyBorder="1">
      <alignment/>
      <protection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25" xfId="0" applyFont="1" applyBorder="1" applyAlignment="1">
      <alignment vertical="center"/>
    </xf>
    <xf numFmtId="0" fontId="11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9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/>
    </xf>
    <xf numFmtId="49" fontId="5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/>
    </xf>
    <xf numFmtId="0" fontId="2" fillId="2" borderId="11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31" xfId="0" applyFont="1" applyFill="1" applyBorder="1" applyAlignment="1">
      <alignment horizontal="center" vertical="center"/>
    </xf>
    <xf numFmtId="0" fontId="1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Percent" xfId="17"/>
    <cellStyle name="Standard_Earthdawn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I23" sqref="I23"/>
    </sheetView>
  </sheetViews>
  <sheetFormatPr defaultColWidth="11.00390625" defaultRowHeight="14.25"/>
  <cols>
    <col min="1" max="1" width="14.625" style="1" customWidth="1"/>
    <col min="2" max="2" width="6.125" style="1" customWidth="1"/>
    <col min="3" max="3" width="2.625" style="1" customWidth="1"/>
    <col min="4" max="4" width="6.125" style="1" customWidth="1"/>
    <col min="5" max="5" width="2.625" style="1" customWidth="1"/>
    <col min="6" max="6" width="6.125" style="1" customWidth="1"/>
    <col min="7" max="7" width="2.625" style="1" customWidth="1"/>
    <col min="8" max="8" width="14.625" style="1" customWidth="1"/>
    <col min="9" max="9" width="6.125" style="1" customWidth="1"/>
    <col min="10" max="10" width="2.625" style="1" customWidth="1"/>
    <col min="11" max="11" width="6.125" style="1" customWidth="1"/>
    <col min="12" max="12" width="2.625" style="1" customWidth="1"/>
    <col min="13" max="13" width="6.125" style="1" customWidth="1"/>
    <col min="14" max="16384" width="11.00390625" style="1" customWidth="1"/>
  </cols>
  <sheetData>
    <row r="1" ht="20.25" customHeight="1">
      <c r="G1" s="2" t="s">
        <v>173</v>
      </c>
    </row>
    <row r="2" ht="15" customHeight="1"/>
    <row r="3" spans="1:9" ht="20.25">
      <c r="A3" s="3" t="s">
        <v>0</v>
      </c>
      <c r="D3" s="271"/>
      <c r="E3" s="272"/>
      <c r="F3" s="272"/>
      <c r="G3" s="272"/>
      <c r="H3" s="272"/>
      <c r="I3" s="272"/>
    </row>
    <row r="5" spans="1:13" s="3" customFormat="1" ht="20.25">
      <c r="A5" s="3" t="s">
        <v>1</v>
      </c>
      <c r="B5" s="273"/>
      <c r="C5" s="273"/>
      <c r="E5" s="3" t="s">
        <v>80</v>
      </c>
      <c r="G5" s="274"/>
      <c r="H5" s="274"/>
      <c r="I5" s="274"/>
      <c r="K5" s="3" t="s">
        <v>2</v>
      </c>
      <c r="M5" s="5">
        <v>2</v>
      </c>
    </row>
    <row r="6" spans="1:13" s="3" customFormat="1" ht="21" customHeight="1">
      <c r="A6" s="1"/>
      <c r="B6" s="6"/>
      <c r="G6" s="7"/>
      <c r="H6" s="4"/>
      <c r="I6" s="4"/>
      <c r="M6" s="5"/>
    </row>
    <row r="7" spans="1:13" s="3" customFormat="1" ht="21" customHeight="1">
      <c r="A7" s="8" t="s">
        <v>244</v>
      </c>
      <c r="B7" s="9">
        <f>8+(M5-1)*2+2*(M6+M7)-SUM(D13:D16)-SUM(K13:K16)</f>
        <v>10</v>
      </c>
      <c r="G7" s="4"/>
      <c r="H7" s="4"/>
      <c r="I7" s="4"/>
      <c r="M7" s="5"/>
    </row>
    <row r="8" spans="1:13" s="3" customFormat="1" ht="9.75" customHeight="1">
      <c r="A8" s="8"/>
      <c r="B8" s="9"/>
      <c r="G8" s="10"/>
      <c r="H8" s="10"/>
      <c r="I8" s="10"/>
      <c r="M8" s="11"/>
    </row>
    <row r="9" spans="1:13" s="3" customFormat="1" ht="21" customHeight="1" thickBot="1">
      <c r="A9" s="12" t="s">
        <v>250</v>
      </c>
      <c r="B9" s="9"/>
      <c r="G9" s="10"/>
      <c r="H9" s="13" t="s">
        <v>249</v>
      </c>
      <c r="I9" s="10"/>
      <c r="M9" s="11"/>
    </row>
    <row r="10" spans="1:13" s="3" customFormat="1" ht="21" customHeight="1" thickBot="1">
      <c r="A10" s="14"/>
      <c r="B10" s="15"/>
      <c r="C10" s="16"/>
      <c r="G10" s="10"/>
      <c r="H10" s="17"/>
      <c r="I10" s="18"/>
      <c r="J10" s="16"/>
      <c r="M10" s="11"/>
    </row>
    <row r="11" ht="9.75" customHeight="1"/>
    <row r="12" spans="1:13" ht="30">
      <c r="A12" s="19" t="s">
        <v>166</v>
      </c>
      <c r="B12" s="20" t="s">
        <v>3</v>
      </c>
      <c r="C12" s="21"/>
      <c r="D12" s="22" t="s">
        <v>4</v>
      </c>
      <c r="E12" s="21"/>
      <c r="F12" s="23" t="s">
        <v>175</v>
      </c>
      <c r="G12" s="24"/>
      <c r="H12" s="19" t="s">
        <v>167</v>
      </c>
      <c r="I12" s="20" t="s">
        <v>3</v>
      </c>
      <c r="J12" s="21"/>
      <c r="K12" s="22" t="s">
        <v>4</v>
      </c>
      <c r="L12" s="21"/>
      <c r="M12" s="23" t="s">
        <v>175</v>
      </c>
    </row>
    <row r="13" spans="1:13" ht="15">
      <c r="A13" s="25" t="s">
        <v>5</v>
      </c>
      <c r="B13" s="26">
        <f>IF(B5="Queyel",9,IF(B5="Denus",6,IF(B5="Oosh",6,IF(B5="Zsakiizs",5,8))))</f>
        <v>8</v>
      </c>
      <c r="C13" s="27" t="s">
        <v>6</v>
      </c>
      <c r="D13" s="275"/>
      <c r="E13" s="27" t="s">
        <v>7</v>
      </c>
      <c r="F13" s="28">
        <f>SUM(B13:E13)</f>
        <v>8</v>
      </c>
      <c r="G13" s="29"/>
      <c r="H13" s="25" t="s">
        <v>8</v>
      </c>
      <c r="I13" s="26">
        <f>IF(B5="Chirim",7,IF(B5="Denus",10,8))</f>
        <v>8</v>
      </c>
      <c r="J13" s="27" t="s">
        <v>6</v>
      </c>
      <c r="K13" s="275"/>
      <c r="L13" s="27" t="s">
        <v>7</v>
      </c>
      <c r="M13" s="28">
        <f>SUM(I13:L13)</f>
        <v>8</v>
      </c>
    </row>
    <row r="14" spans="1:13" ht="15">
      <c r="A14" s="30" t="s">
        <v>9</v>
      </c>
      <c r="B14" s="31">
        <f>IF(B5="Chirim",9,IF(B5="Ioa",6,8))</f>
        <v>8</v>
      </c>
      <c r="C14" s="32" t="s">
        <v>6</v>
      </c>
      <c r="D14" s="276"/>
      <c r="E14" s="32" t="s">
        <v>7</v>
      </c>
      <c r="F14" s="33">
        <f>SUM(B14:E14)</f>
        <v>8</v>
      </c>
      <c r="G14" s="29"/>
      <c r="H14" s="30" t="s">
        <v>10</v>
      </c>
      <c r="I14" s="31">
        <f>IF(B5="K!ktlk!ttg",7,8)</f>
        <v>8</v>
      </c>
      <c r="J14" s="32" t="s">
        <v>6</v>
      </c>
      <c r="K14" s="276"/>
      <c r="L14" s="32" t="s">
        <v>7</v>
      </c>
      <c r="M14" s="33">
        <f>SUM(I14:L14)</f>
        <v>8</v>
      </c>
    </row>
    <row r="15" spans="1:13" ht="15">
      <c r="A15" s="30" t="s">
        <v>11</v>
      </c>
      <c r="B15" s="31">
        <f>IF(B5="Shajog",9,IF(B5="Zsakiizs",9,IF(B5="Wandler",6,IF(B5="Oosh",9,8))))</f>
        <v>8</v>
      </c>
      <c r="C15" s="32" t="s">
        <v>6</v>
      </c>
      <c r="D15" s="276"/>
      <c r="E15" s="32" t="s">
        <v>7</v>
      </c>
      <c r="F15" s="33">
        <f>SUM(B15:D15)</f>
        <v>8</v>
      </c>
      <c r="G15" s="29"/>
      <c r="H15" s="30" t="s">
        <v>12</v>
      </c>
      <c r="I15" s="31">
        <f>IF(B5="Oosh",9,IF(B5="K!ktlk!ttg",10,IF(B5="Wandler",10,IF(B5="Queyel",6,8))))</f>
        <v>8</v>
      </c>
      <c r="J15" s="32" t="s">
        <v>6</v>
      </c>
      <c r="K15" s="276"/>
      <c r="L15" s="32" t="s">
        <v>7</v>
      </c>
      <c r="M15" s="33">
        <f>SUM(I15:L15)</f>
        <v>8</v>
      </c>
    </row>
    <row r="16" spans="1:13" ht="15">
      <c r="A16" s="34" t="s">
        <v>13</v>
      </c>
      <c r="B16" s="35">
        <f>IF(B5="Ioa",10,IF(B5="Queyel",9,8))</f>
        <v>8</v>
      </c>
      <c r="C16" s="36" t="s">
        <v>6</v>
      </c>
      <c r="D16" s="277"/>
      <c r="E16" s="36" t="s">
        <v>7</v>
      </c>
      <c r="F16" s="37">
        <f>SUM(B16:E16)</f>
        <v>8</v>
      </c>
      <c r="G16" s="29"/>
      <c r="H16" s="34" t="s">
        <v>14</v>
      </c>
      <c r="I16" s="35">
        <f>IF(B5="Shajog",7,IF(B5="K!ktlk!ttg",7,IF(B5="Zsakiizs",10,8)))</f>
        <v>8</v>
      </c>
      <c r="J16" s="36" t="s">
        <v>6</v>
      </c>
      <c r="K16" s="277"/>
      <c r="L16" s="36" t="s">
        <v>7</v>
      </c>
      <c r="M16" s="37">
        <f>SUM(I16:L16)</f>
        <v>8</v>
      </c>
    </row>
    <row r="17" spans="1:13" ht="9.75" customHeight="1">
      <c r="A17" s="13"/>
      <c r="B17" s="29"/>
      <c r="C17" s="29"/>
      <c r="D17" s="29"/>
      <c r="E17" s="29"/>
      <c r="F17" s="29"/>
      <c r="G17" s="29"/>
      <c r="H17" s="13"/>
      <c r="I17" s="29"/>
      <c r="J17" s="29"/>
      <c r="K17" s="29"/>
      <c r="L17" s="29"/>
      <c r="M17" s="29"/>
    </row>
    <row r="18" spans="1:13" ht="30">
      <c r="A18" s="38" t="s">
        <v>168</v>
      </c>
      <c r="B18" s="39" t="s">
        <v>3</v>
      </c>
      <c r="C18" s="40"/>
      <c r="D18" s="40" t="s">
        <v>169</v>
      </c>
      <c r="E18" s="40"/>
      <c r="F18" s="204" t="s">
        <v>170</v>
      </c>
      <c r="G18" s="24"/>
      <c r="H18" s="38" t="s">
        <v>177</v>
      </c>
      <c r="I18" s="39" t="s">
        <v>3</v>
      </c>
      <c r="J18" s="40"/>
      <c r="K18" s="40" t="s">
        <v>169</v>
      </c>
      <c r="L18" s="40"/>
      <c r="M18" s="204" t="s">
        <v>170</v>
      </c>
    </row>
    <row r="19" spans="1:13" ht="15">
      <c r="A19" s="41" t="s">
        <v>171</v>
      </c>
      <c r="B19" s="42">
        <f>IF(OR(G5="Diener des Netzes (k)",G5="Hüter",G5="Ishasa",G5="Simas Glut",G5="Sänger",G5="Gladiator",G5="Lauscher",G5="Gesandter",G5="Seefahrer",G5="Jäger in der Tiefe",G5="Reisender"),INT(((F15+F16+M16)+16)/7)+1+M5,(IF(OR(G6="Diener des Netzes (k)",G6="Hüter",G6="Ishasa",G6="Simas Glut",G6="Sänger",G6="Gladiator",G6="Lauscher",G6="Gesandter",G6="Seefahrer",G6="Jäger in der Tiefe",G6="Reisender"),INT(((F15+F16+M16)+16)/7)+1+M6,(IF(OR(G7="Diener des Netzes (k)",G7="Hüter",G7="Ishasa",G7="Simas Glut",G7="Sänger",G7="Gladiator",G7="Lauscher",G7="Gesandter",G7="Seefahrer",G7="Jäger in der Tiefe",G7="Reisender"),INT(((F15+F16+M16)+16)/7)+1+M7,INT(((F15+F16+M16)+16)/7)+1)))))</f>
        <v>6</v>
      </c>
      <c r="C19" s="43" t="s">
        <v>6</v>
      </c>
      <c r="D19" s="43"/>
      <c r="E19" s="43" t="s">
        <v>7</v>
      </c>
      <c r="F19" s="44">
        <f>B19+D19</f>
        <v>6</v>
      </c>
      <c r="G19" s="24"/>
      <c r="H19" s="41" t="s">
        <v>171</v>
      </c>
      <c r="I19" s="42">
        <f>IF(B5="Queyel",4,IF(B5="Shajog",2,IF(B5="Zsakiizs",1,0)))</f>
        <v>0</v>
      </c>
      <c r="J19" s="43" t="s">
        <v>6</v>
      </c>
      <c r="K19" s="278"/>
      <c r="L19" s="43" t="s">
        <v>7</v>
      </c>
      <c r="M19" s="44">
        <f>I19+K19</f>
        <v>0</v>
      </c>
    </row>
    <row r="20" spans="1:13" ht="15">
      <c r="A20" s="45" t="s">
        <v>172</v>
      </c>
      <c r="B20" s="46">
        <f>INT((M13+M14+M16+16)/7+1)</f>
        <v>6</v>
      </c>
      <c r="C20" s="47" t="s">
        <v>6</v>
      </c>
      <c r="D20" s="47"/>
      <c r="E20" s="47" t="s">
        <v>7</v>
      </c>
      <c r="F20" s="48">
        <f>B20+D20</f>
        <v>6</v>
      </c>
      <c r="G20" s="24"/>
      <c r="H20" s="45" t="s">
        <v>172</v>
      </c>
      <c r="I20" s="46">
        <f>ROUND((M13+M16)/2,0)-8</f>
        <v>0</v>
      </c>
      <c r="J20" s="47" t="s">
        <v>6</v>
      </c>
      <c r="K20" s="47"/>
      <c r="L20" s="47" t="s">
        <v>7</v>
      </c>
      <c r="M20" s="48">
        <f>I20+K20</f>
        <v>0</v>
      </c>
    </row>
    <row r="21" spans="1:13" ht="9.75" customHeight="1">
      <c r="A21" s="49"/>
      <c r="B21" s="24"/>
      <c r="C21" s="24"/>
      <c r="D21" s="24"/>
      <c r="E21" s="24"/>
      <c r="F21" s="50"/>
      <c r="G21" s="24"/>
      <c r="H21" s="49"/>
      <c r="I21" s="24"/>
      <c r="J21" s="24"/>
      <c r="K21" s="24"/>
      <c r="L21" s="24"/>
      <c r="M21" s="50"/>
    </row>
    <row r="22" spans="1:13" ht="15.75" thickBot="1">
      <c r="A22" s="38"/>
      <c r="B22" s="51" t="s">
        <v>180</v>
      </c>
      <c r="C22" s="40"/>
      <c r="D22" s="40" t="s">
        <v>181</v>
      </c>
      <c r="E22" s="52"/>
      <c r="G22" s="53"/>
      <c r="H22" s="54"/>
      <c r="I22" s="55" t="s">
        <v>251</v>
      </c>
      <c r="J22" s="56"/>
      <c r="K22" s="57"/>
      <c r="L22" s="58" t="s">
        <v>179</v>
      </c>
      <c r="M22" s="59"/>
    </row>
    <row r="23" spans="1:13" ht="30" customHeight="1" thickBot="1">
      <c r="A23" s="60" t="s">
        <v>176</v>
      </c>
      <c r="B23" s="43">
        <f>ROUND((F13+F14+F15+30),0)</f>
        <v>54</v>
      </c>
      <c r="C23" s="61" t="s">
        <v>183</v>
      </c>
      <c r="D23" s="43">
        <f>ROUND(B23/2,0)</f>
        <v>27</v>
      </c>
      <c r="E23" s="62" t="s">
        <v>285</v>
      </c>
      <c r="G23" s="53"/>
      <c r="H23" s="63" t="s">
        <v>178</v>
      </c>
      <c r="I23" s="64">
        <f>F14+15+3*(M5+M6+M7)</f>
        <v>29</v>
      </c>
      <c r="J23" s="47"/>
      <c r="K23" s="65"/>
      <c r="L23" s="66"/>
      <c r="M23" s="67"/>
    </row>
    <row r="24" spans="1:13" ht="30" customHeight="1" thickBot="1">
      <c r="A24" s="68">
        <f>IF(B5="Zsakiizs","Flugleistung",IF(B5="Chirim","Flugleistung",IF(B5="Shajog","Flugleistung","")))</f>
      </c>
      <c r="B24" s="69">
        <f>IF(B5="Zsakiizs",ROUND(B23*1.5,0),IF(B5="Chirim",ROUND(B23*1.5,0),IF(B5="Shajog",ROUND(B23*1.5,0),"")))</f>
      </c>
      <c r="C24" s="69">
        <f>IF(B5="Zsakiizs","/",IF(B5="Chirim","/",IF(B5="Shajog","/","")))</f>
      </c>
      <c r="D24" s="69">
        <f>IF(B5="Zsakiizs",ROUND(B24/2,0),IF(B5="Chirim",ROUND(B24/2,0),IF(B5="Shajog",ROUND(B24/2,0),"")))</f>
      </c>
      <c r="E24" s="70">
        <f>IF(B5="Zsakiizs","m",IF(B5="Chirim","m",IF(B5="Shajog","m","")))</f>
      </c>
      <c r="G24" s="53"/>
      <c r="H24" s="63" t="s">
        <v>182</v>
      </c>
      <c r="I24" s="64">
        <f>ROUND(I23/5,0)</f>
        <v>6</v>
      </c>
      <c r="J24" s="71"/>
      <c r="K24" s="279" t="s">
        <v>243</v>
      </c>
      <c r="L24" s="65"/>
      <c r="M24" s="67"/>
    </row>
    <row r="25" spans="1:13" ht="9.75" customHeight="1">
      <c r="A25" s="24"/>
      <c r="B25" s="24"/>
      <c r="C25" s="24"/>
      <c r="D25" s="24"/>
      <c r="G25" s="53"/>
      <c r="H25" s="24"/>
      <c r="I25" s="73"/>
      <c r="J25" s="24"/>
      <c r="K25" s="74"/>
      <c r="L25" s="24"/>
      <c r="M25" s="24"/>
    </row>
    <row r="26" spans="1:13" ht="30" customHeight="1">
      <c r="A26" s="75"/>
      <c r="B26" s="39" t="s">
        <v>3</v>
      </c>
      <c r="C26" s="76"/>
      <c r="D26" s="76" t="s">
        <v>269</v>
      </c>
      <c r="E26" s="76"/>
      <c r="F26" s="77" t="s">
        <v>175</v>
      </c>
      <c r="G26" s="53"/>
      <c r="H26" s="55" t="s">
        <v>184</v>
      </c>
      <c r="I26" s="78">
        <f>(F13+1)*4</f>
        <v>36</v>
      </c>
      <c r="J26" s="79"/>
      <c r="K26" s="80" t="s">
        <v>186</v>
      </c>
      <c r="L26" s="24"/>
      <c r="M26" s="24"/>
    </row>
    <row r="27" spans="1:13" ht="30" customHeight="1">
      <c r="A27" s="63" t="s">
        <v>268</v>
      </c>
      <c r="B27" s="46">
        <f>F15</f>
        <v>8</v>
      </c>
      <c r="C27" s="47" t="s">
        <v>6</v>
      </c>
      <c r="D27" s="47">
        <v>0</v>
      </c>
      <c r="E27" s="47" t="s">
        <v>7</v>
      </c>
      <c r="F27" s="48">
        <f>B27+D27</f>
        <v>8</v>
      </c>
      <c r="G27" s="53"/>
      <c r="H27" s="55" t="s">
        <v>185</v>
      </c>
      <c r="I27" s="79">
        <f>2*I26</f>
        <v>72</v>
      </c>
      <c r="J27" s="79"/>
      <c r="K27" s="80" t="s">
        <v>186</v>
      </c>
      <c r="L27" s="81"/>
      <c r="M27" s="24"/>
    </row>
    <row r="28" spans="1:13" ht="9.75" customHeight="1">
      <c r="A28" s="24"/>
      <c r="B28" s="73"/>
      <c r="C28" s="24"/>
      <c r="D28" s="24"/>
      <c r="G28" s="53"/>
      <c r="H28" s="24"/>
      <c r="I28" s="73"/>
      <c r="J28" s="24"/>
      <c r="K28" s="49"/>
      <c r="L28" s="81"/>
      <c r="M28" s="24"/>
    </row>
    <row r="29" spans="1:13" ht="19.5" customHeight="1">
      <c r="A29" s="75"/>
      <c r="B29" s="55" t="s">
        <v>265</v>
      </c>
      <c r="C29" s="56"/>
      <c r="D29" s="38" t="s">
        <v>175</v>
      </c>
      <c r="G29" s="53"/>
      <c r="H29" s="82"/>
      <c r="I29" s="83" t="s">
        <v>264</v>
      </c>
      <c r="J29" s="56"/>
      <c r="K29" s="39"/>
      <c r="L29" s="40" t="s">
        <v>263</v>
      </c>
      <c r="M29" s="56"/>
    </row>
    <row r="30" spans="1:13" ht="19.5" customHeight="1">
      <c r="A30" s="63" t="s">
        <v>260</v>
      </c>
      <c r="B30" s="84">
        <f>INT((F14-1)/6)+1</f>
        <v>2</v>
      </c>
      <c r="C30" s="56"/>
      <c r="D30" s="38">
        <f>F14</f>
        <v>8</v>
      </c>
      <c r="G30" s="53"/>
      <c r="H30" s="46" t="s">
        <v>261</v>
      </c>
      <c r="I30" s="84">
        <f>F14</f>
        <v>8</v>
      </c>
      <c r="J30" s="56"/>
      <c r="K30" s="39">
        <f>I24+3</f>
        <v>9</v>
      </c>
      <c r="L30" s="280" t="s">
        <v>262</v>
      </c>
      <c r="M30" s="56"/>
    </row>
    <row r="31" ht="9.75" customHeight="1"/>
    <row r="32" spans="1:13" ht="19.5" customHeight="1">
      <c r="A32" s="38" t="s">
        <v>266</v>
      </c>
      <c r="B32" s="85"/>
      <c r="C32" s="21"/>
      <c r="D32" s="40" t="s">
        <v>252</v>
      </c>
      <c r="E32" s="21"/>
      <c r="F32" s="52"/>
      <c r="G32" s="21"/>
      <c r="H32" s="21"/>
      <c r="I32" s="85"/>
      <c r="J32" s="78"/>
      <c r="K32" s="40" t="s">
        <v>253</v>
      </c>
      <c r="L32" s="21"/>
      <c r="M32" s="52"/>
    </row>
    <row r="33" spans="1:13" ht="19.5" customHeight="1">
      <c r="A33" s="86" t="str">
        <f>IF(OR(B5="Shajog",B5="Zsakiizs"),"waffenlos, 2 mal","waffenlos")</f>
        <v>waffenlos</v>
      </c>
      <c r="B33" s="87">
        <f>IF(OR(G5="Auge des Krieges",G5="Diener des Netzes (k)",G5="Gladiator",G5="Hüter",G5="Ishasa",G5="Klingenmeister",G5="Mauerbrecher",G5="Reiter",G5="Schreiender Tod",G5="Schweigender Tod",G5="Seestreiter",G5="Streiter",G5="Timas Glut"),F15+M5,(IF(OR(G6="Auge des Krieges",G6="Diener des Netzes (k)",G6="Gladiator",G6="Hüter",G6="Ishasa",G6="Klingenmeister",G6="Mauerbrecher",G6="Reiter",G6="Schreiender Tod",G6="Schweigender Tod",G6="Seestreiter",G6="Streiter",G6="Timas Glut"),F15+M6,(IF(OR(G7="Auge des Krieges",G7="Diener des Netzes (k)",G7="Gladiator",G7="Hüter",G7="Ishasa",G7="Klingenmeister",G7="Mauerbrecher",G7="Reiter",G7="Schreiender Tod",G7="Schweigender Tod",G7="Seestreiter",G7="Streiter",G7="Timas Glut"),F15+M7,F15)))))</f>
        <v>8</v>
      </c>
      <c r="C33" s="88" t="s">
        <v>6</v>
      </c>
      <c r="D33" s="88">
        <v>0</v>
      </c>
      <c r="E33" s="88" t="s">
        <v>7</v>
      </c>
      <c r="F33" s="89">
        <f>B33+D33</f>
        <v>8</v>
      </c>
      <c r="G33" s="88"/>
      <c r="H33" s="88"/>
      <c r="I33" s="87">
        <f>F13</f>
        <v>8</v>
      </c>
      <c r="J33" s="88" t="s">
        <v>6</v>
      </c>
      <c r="K33" s="88">
        <f>IF(B5="Chirim",2,0)</f>
        <v>0</v>
      </c>
      <c r="L33" s="88" t="s">
        <v>7</v>
      </c>
      <c r="M33" s="89">
        <f>I33+K33</f>
        <v>8</v>
      </c>
    </row>
    <row r="34" spans="1:13" ht="19.5" customHeight="1">
      <c r="A34" s="281"/>
      <c r="B34" s="91">
        <f>IF(OR(G5="Auge des Krieges",G5="Diener des Netzes (k)",G5="Gladiator",G5="Hüter",G5="Ishasa",G5="Klingenmeister",G5="Mauerbrecher",G5="Reiter",G5="Schreiender Tod",G5="Schweigender Tod",G5="Seestreiter",G5="Streiter",G5="Timas Glut"),F15+M5,(IF(OR(G6="Auge des Krieges",G6="Diener des Netzes (k)",G6="Gladiator",G6="Hüter",G6="Ishasa",G6="Klingenmeister",G6="Mauerbrecher",G6="Reiter",G6="Schreiender Tod",G6="Schweigender Tod",G6="Seestreiter",G6="Streiter",G6="Timas Glut"),F15+M6,(IF(OR(G7="Auge des Krieges",G7="Diener des Netzes (k)",G7="Gladiator",G7="Hüter",G7="Ishasa",G7="Klingenmeister",G7="Mauerbrecher",G7="Reiter",G7="Schreiender Tod",G7="Schweigender Tod",G7="Seestreiter",G7="Streiter",G7="Timas Glut"),F15+M7,F15)))))</f>
        <v>8</v>
      </c>
      <c r="C34" s="92" t="s">
        <v>6</v>
      </c>
      <c r="D34" s="92"/>
      <c r="E34" s="92" t="s">
        <v>7</v>
      </c>
      <c r="F34" s="93">
        <f aca="true" t="shared" si="0" ref="F34:F40">B34+D34</f>
        <v>8</v>
      </c>
      <c r="G34" s="92"/>
      <c r="H34" s="92"/>
      <c r="I34" s="91">
        <f>F13</f>
        <v>8</v>
      </c>
      <c r="J34" s="92" t="s">
        <v>6</v>
      </c>
      <c r="K34" s="282"/>
      <c r="L34" s="92" t="s">
        <v>7</v>
      </c>
      <c r="M34" s="93">
        <f aca="true" t="shared" si="1" ref="M34:M40">I34+K34</f>
        <v>8</v>
      </c>
    </row>
    <row r="35" spans="1:13" ht="19.5" customHeight="1">
      <c r="A35" s="90"/>
      <c r="B35" s="91">
        <f>IF(OR(G5="Auge des Krieges",G5="Diener des Netzes (k)",G5="Gladiator",G5="Hüter",G5="Ishasa",G5="Klingenmeister",G5="Mauerbrecher",G5="Reiter",G5="Schreiender Tod",G5="Schweigender Tod",G5="Seestreiter",G5="Streiter",G5="Timas Glut"),F15+M5,(IF(OR(G6="Auge des Krieges",G6="Diener des Netzes (k)",G6="Gladiator",G6="Hüter",G6="Ishasa",G6="Klingenmeister",G6="Mauerbrecher",G6="Reiter",G6="Schreiender Tod",G6="Schweigender Tod",G6="Seestreiter",G6="Streiter",G6="Timas Glut"),F15+M6,(IF(OR(G7="Auge des Krieges",G7="Diener des Netzes (k)",G7="Gladiator",G7="Hüter",G7="Ishasa",G7="Klingenmeister",G7="Mauerbrecher",G7="Reiter",G7="Schreiender Tod",G7="Schweigender Tod",G7="Seestreiter",G7="Streiter",G7="Timas Glut"),F15+M7,F15)))))</f>
        <v>8</v>
      </c>
      <c r="C35" s="92" t="s">
        <v>6</v>
      </c>
      <c r="D35" s="92"/>
      <c r="E35" s="92" t="s">
        <v>7</v>
      </c>
      <c r="F35" s="93">
        <f t="shared" si="0"/>
        <v>8</v>
      </c>
      <c r="G35" s="92"/>
      <c r="H35" s="92"/>
      <c r="I35" s="91">
        <f>F13</f>
        <v>8</v>
      </c>
      <c r="J35" s="92" t="s">
        <v>6</v>
      </c>
      <c r="K35" s="92"/>
      <c r="L35" s="92" t="s">
        <v>7</v>
      </c>
      <c r="M35" s="93">
        <f t="shared" si="1"/>
        <v>8</v>
      </c>
    </row>
    <row r="36" spans="1:13" ht="19.5" customHeight="1">
      <c r="A36" s="94"/>
      <c r="B36" s="95">
        <f>IF(OR(G5="Auge des Krieges",G5="Diener des Netzes (k)",G5="Gladiator",G5="Hüter",G5="Ishasa",G5="Klingenmeister",G5="Mauerbrecher",G5="Reiter",G5="Schreiender Tod",G5="Schweigender Tod",G5="Seestreiter",G5="Streiter",G5="Timas Glut"),F15+M5,(IF(OR(G6="Auge des Krieges",G6="Diener des Netzes (k)",G6="Gladiator",G6="Hüter",G6="Ishasa",G6="Klingenmeister",G6="Mauerbrecher",G6="Reiter",G6="Schreiender Tod",G6="Schweigender Tod",G6="Seestreiter",G6="Streiter",G6="Timas Glut"),F15+M6,(IF(OR(G7="Auge des Krieges",G7="Diener des Netzes (k)",G7="Gladiator",G7="Hüter",G7="Ishasa",G7="Klingenmeister",G7="Mauerbrecher",G7="Reiter",G7="Schreiender Tod",G7="Schweigender Tod",G7="Seestreiter",G7="Streiter",G7="Timas Glut"),F15+M7,F15)))))</f>
        <v>8</v>
      </c>
      <c r="C36" s="96" t="s">
        <v>6</v>
      </c>
      <c r="D36" s="96"/>
      <c r="E36" s="96" t="s">
        <v>7</v>
      </c>
      <c r="F36" s="97">
        <f t="shared" si="0"/>
        <v>8</v>
      </c>
      <c r="G36" s="96"/>
      <c r="H36" s="96"/>
      <c r="I36" s="95">
        <f>F13</f>
        <v>8</v>
      </c>
      <c r="J36" s="96" t="s">
        <v>6</v>
      </c>
      <c r="K36" s="96"/>
      <c r="L36" s="96" t="s">
        <v>7</v>
      </c>
      <c r="M36" s="97">
        <f t="shared" si="1"/>
        <v>8</v>
      </c>
    </row>
    <row r="37" spans="1:13" ht="19.5" customHeight="1">
      <c r="A37" s="38" t="s">
        <v>267</v>
      </c>
      <c r="B37" s="51"/>
      <c r="C37" s="40"/>
      <c r="D37" s="40" t="s">
        <v>252</v>
      </c>
      <c r="E37" s="40"/>
      <c r="F37" s="23"/>
      <c r="G37" s="40"/>
      <c r="H37" s="40"/>
      <c r="I37" s="51"/>
      <c r="J37" s="40"/>
      <c r="K37" s="40" t="s">
        <v>253</v>
      </c>
      <c r="L37" s="40"/>
      <c r="M37" s="23"/>
    </row>
    <row r="38" spans="1:13" ht="19.5" customHeight="1">
      <c r="A38" s="283"/>
      <c r="B38" s="87">
        <f>IF(OR(G5="Auge des Krieges",G5="Diener des Netzes (k)",G5="Fährtensucher",G5="Hüter",G5="Klingenmeister",G5="Mauerbrecher",G5="Reiter",G5="Schweigender Tod",G5="Seestreiter",G5="Streiter",G5="Windreiter",G5="Timas Glut",G5="Kradin"),F15+M5,(IF(OR(G6="Auge des Krieges",G6="Diener des Netzes (k)",G6="Fährtensucher",G6="Hüter",G6="Klingenmeister",G6="Mauerbrecher",G6="Reiter",G6="Schweigender Tod",G6="Seestreiter",G6="Streiter",G6="Windreiter",G6="Timas Glut",G6="Kradin"),F15+M6,(IF(OR(G7="Auge des Krieges",G7="Diener des Netzes (k)",G7="Fährtensucher",G7="Hüter",G7="Klingenmeister",G7="Mauerbrecher",G7="Reiter",G7="Schweigender Tod",G7="Seestreiter",G7="Streiter",G7="Windreiter",G7="Timas Glut",G7="Kradin"),F15+M7,(IF(G5="Singender Tod",ROUND(F15+M14/8+M5,0),(IF(G6="Singender Tod",ROUND(F15+M14/8+M6,0),(IF(G7="Singender Tod",ROUND(F15+M14/8+M7,0),F15)))))))))))</f>
        <v>8</v>
      </c>
      <c r="C38" s="88" t="s">
        <v>6</v>
      </c>
      <c r="D38" s="88"/>
      <c r="E38" s="88" t="s">
        <v>7</v>
      </c>
      <c r="F38" s="89">
        <f t="shared" si="0"/>
        <v>8</v>
      </c>
      <c r="G38" s="88"/>
      <c r="H38" s="88"/>
      <c r="I38" s="87">
        <f>F13</f>
        <v>8</v>
      </c>
      <c r="J38" s="88" t="s">
        <v>6</v>
      </c>
      <c r="K38" s="284"/>
      <c r="L38" s="88" t="s">
        <v>7</v>
      </c>
      <c r="M38" s="89">
        <f t="shared" si="1"/>
        <v>8</v>
      </c>
    </row>
    <row r="39" spans="1:13" ht="19.5" customHeight="1">
      <c r="A39" s="98"/>
      <c r="B39" s="99">
        <f>IF(OR(G5="Auge des Krieges",G5="Diener des Netzes (k)",G5="Fährtensucher",G5="Hüter",G5="Klingenmeister",G5="Mauerbrecher",G5="Reiter",G5="Schweigender Tod",G5="Seestreiter",G5="Streiter",G5="Windreiter",G5="Timas Glut",G5="Kradin"),F15+M5,(IF(OR(G6="Auge des Krieges",G6="Diener des Netzes (k)",G6="Fährtensucher",G6="Hüter",G6="Klingenmeister",G6="Mauerbrecher",G6="Reiter",G6="Schweigender Tod",G6="Seestreiter",G6="Streiter",G6="Windreiter",G6="Timas Glut",G6="Kradin"),F15+M6,(IF(OR(G7="Auge des Krieges",G7="Diener des Netzes (k)",G7="Fährtensucher",G7="Hüter",G7="Klingenmeister",G7="Mauerbrecher",G7="Reiter",G7="Schweigender Tod",G7="Seestreiter",G7="Streiter",G7="Windreiter",G7="Timas Glut",G7="Kradin"),F15+M7,(IF(G5="Singender Tod",ROUND(F15+M14/8+M5,0),(IF(G6="Singender Tod",ROUND(F15+M14/8+M6,0),(IF(G7="Singender Tod",ROUND(F15+M14/8+M7,0),F15)))))))))))</f>
        <v>8</v>
      </c>
      <c r="C39" s="24" t="s">
        <v>6</v>
      </c>
      <c r="D39" s="24"/>
      <c r="E39" s="24" t="s">
        <v>7</v>
      </c>
      <c r="F39" s="89">
        <f t="shared" si="0"/>
        <v>8</v>
      </c>
      <c r="G39" s="24"/>
      <c r="H39" s="24"/>
      <c r="I39" s="99">
        <f>F13</f>
        <v>8</v>
      </c>
      <c r="J39" s="24" t="s">
        <v>6</v>
      </c>
      <c r="K39" s="24"/>
      <c r="L39" s="24" t="s">
        <v>7</v>
      </c>
      <c r="M39" s="100">
        <f>I39+K39</f>
        <v>8</v>
      </c>
    </row>
    <row r="40" spans="1:13" ht="19.5" customHeight="1">
      <c r="A40" s="101"/>
      <c r="B40" s="102">
        <f>IF(OR(G5="Auge des Krieges",G5="Diener des Netzes (k)",G5="Fährtensucher",G5="Hüter",G5="Klingenmeister",G5="Mauerbrecher",G5="Reiter",G5="Schweigender Tod",G5="Seestreiter",G5="Streiter",G5="Windreiter",G5="Timas Glut",G5="Kradin"),F15+M5,(IF(OR(G6="Auge des Krieges",G6="Diener des Netzes (k)",G6="Fährtensucher",G6="Hüter",G6="Klingenmeister",G6="Mauerbrecher",G6="Reiter",G6="Schweigender Tod",G6="Seestreiter",G6="Streiter",G6="Windreiter",G6="Timas Glut",G6="Kradin"),F15+M6,(IF(OR(G7="Auge des Krieges",G7="Diener des Netzes (k)",G7="Fährtensucher",G7="Hüter",G7="Klingenmeister",G7="Mauerbrecher",G7="Reiter",G7="Schweigender Tod",G7="Seestreiter",G7="Streiter",G7="Windreiter",G7="Timas Glut",G7="Kradin"),F15+M7,(IF(G5="Singender Tod",ROUND(F15+M14/8+M5,0),(IF(G6="Singender Tod",ROUND(F15+M14/8+M6,0),(IF(G7="Singender Tod",ROUND(F15+M14/8+M7,0),F15)))))))))))</f>
        <v>8</v>
      </c>
      <c r="C40" s="69" t="s">
        <v>6</v>
      </c>
      <c r="D40" s="69"/>
      <c r="E40" s="69" t="s">
        <v>7</v>
      </c>
      <c r="F40" s="103">
        <f t="shared" si="0"/>
        <v>8</v>
      </c>
      <c r="G40" s="69"/>
      <c r="H40" s="69"/>
      <c r="I40" s="102">
        <f>F13</f>
        <v>8</v>
      </c>
      <c r="J40" s="69" t="s">
        <v>6</v>
      </c>
      <c r="K40" s="69"/>
      <c r="L40" s="69" t="s">
        <v>7</v>
      </c>
      <c r="M40" s="103">
        <f t="shared" si="1"/>
        <v>8</v>
      </c>
    </row>
    <row r="41" ht="19.5" customHeight="1"/>
    <row r="42" ht="19.5" customHeight="1">
      <c r="A42" s="285" t="s">
        <v>297</v>
      </c>
    </row>
    <row r="43" ht="15">
      <c r="A43" s="285" t="s">
        <v>298</v>
      </c>
    </row>
    <row r="44" ht="15">
      <c r="A44" s="285" t="s">
        <v>296</v>
      </c>
    </row>
  </sheetData>
  <printOptions horizontalCentered="1"/>
  <pageMargins left="0.984251968503937" right="0.3937007874015748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A1" sqref="A1"/>
    </sheetView>
  </sheetViews>
  <sheetFormatPr defaultColWidth="11.00390625" defaultRowHeight="14.25"/>
  <cols>
    <col min="1" max="1" width="14.625" style="1" customWidth="1"/>
    <col min="2" max="2" width="6.125" style="1" customWidth="1"/>
    <col min="3" max="3" width="2.625" style="1" customWidth="1"/>
    <col min="4" max="4" width="6.125" style="1" customWidth="1"/>
    <col min="5" max="5" width="2.625" style="1" customWidth="1"/>
    <col min="6" max="6" width="6.125" style="1" customWidth="1"/>
    <col min="7" max="7" width="2.625" style="1" customWidth="1"/>
    <col min="8" max="8" width="14.625" style="1" customWidth="1"/>
    <col min="9" max="9" width="6.125" style="1" customWidth="1"/>
    <col min="10" max="10" width="2.625" style="1" customWidth="1"/>
    <col min="11" max="11" width="6.125" style="1" customWidth="1"/>
    <col min="12" max="12" width="2.625" style="1" customWidth="1"/>
    <col min="13" max="13" width="6.125" style="1" customWidth="1"/>
    <col min="14" max="16384" width="11.00390625" style="1" customWidth="1"/>
  </cols>
  <sheetData>
    <row r="1" ht="21" thickBot="1">
      <c r="G1" s="2" t="s">
        <v>254</v>
      </c>
    </row>
    <row r="2" spans="1:7" ht="19.5" customHeight="1" thickBot="1">
      <c r="A2" s="1" t="s">
        <v>258</v>
      </c>
      <c r="B2" s="104"/>
      <c r="C2" s="105"/>
      <c r="D2" s="105"/>
      <c r="E2" s="106" t="s">
        <v>259</v>
      </c>
      <c r="G2" s="2"/>
    </row>
    <row r="3" ht="15" customHeight="1">
      <c r="G3" s="2"/>
    </row>
    <row r="4" spans="1:13" ht="19.5" customHeight="1">
      <c r="A4" s="55"/>
      <c r="B4" s="78"/>
      <c r="C4" s="78"/>
      <c r="D4" s="78"/>
      <c r="E4" s="40" t="s">
        <v>255</v>
      </c>
      <c r="F4" s="78"/>
      <c r="G4" s="78"/>
      <c r="H4" s="78"/>
      <c r="I4" s="107"/>
      <c r="J4" s="78" t="s">
        <v>256</v>
      </c>
      <c r="K4" s="107"/>
      <c r="L4" s="78" t="s">
        <v>257</v>
      </c>
      <c r="M4" s="107"/>
    </row>
    <row r="5" spans="1:13" ht="19.5" customHeight="1">
      <c r="A5" s="108"/>
      <c r="B5" s="109"/>
      <c r="C5" s="109"/>
      <c r="D5" s="109"/>
      <c r="E5" s="109"/>
      <c r="F5" s="109"/>
      <c r="G5" s="109"/>
      <c r="H5" s="109"/>
      <c r="I5" s="110"/>
      <c r="J5" s="109"/>
      <c r="K5" s="110"/>
      <c r="L5" s="109"/>
      <c r="M5" s="110"/>
    </row>
    <row r="6" spans="1:13" ht="19.5" customHeight="1">
      <c r="A6" s="111"/>
      <c r="B6" s="112"/>
      <c r="C6" s="112"/>
      <c r="D6" s="112"/>
      <c r="E6" s="112"/>
      <c r="F6" s="112"/>
      <c r="G6" s="112"/>
      <c r="H6" s="112"/>
      <c r="I6" s="113"/>
      <c r="J6" s="112"/>
      <c r="K6" s="113"/>
      <c r="L6" s="112"/>
      <c r="M6" s="113"/>
    </row>
    <row r="7" spans="1:13" ht="19.5" customHeight="1">
      <c r="A7" s="111"/>
      <c r="B7" s="112"/>
      <c r="C7" s="112"/>
      <c r="D7" s="112"/>
      <c r="E7" s="112"/>
      <c r="F7" s="112"/>
      <c r="G7" s="112"/>
      <c r="H7" s="112"/>
      <c r="I7" s="113"/>
      <c r="J7" s="112"/>
      <c r="K7" s="113"/>
      <c r="L7" s="112"/>
      <c r="M7" s="113"/>
    </row>
    <row r="8" spans="1:13" ht="19.5" customHeight="1">
      <c r="A8" s="111"/>
      <c r="B8" s="112"/>
      <c r="C8" s="112"/>
      <c r="D8" s="112"/>
      <c r="E8" s="112"/>
      <c r="F8" s="112"/>
      <c r="G8" s="112"/>
      <c r="H8" s="112"/>
      <c r="I8" s="113"/>
      <c r="J8" s="112"/>
      <c r="K8" s="113"/>
      <c r="L8" s="112"/>
      <c r="M8" s="113"/>
    </row>
    <row r="9" spans="1:13" ht="19.5" customHeight="1">
      <c r="A9" s="111"/>
      <c r="B9" s="112"/>
      <c r="C9" s="112"/>
      <c r="D9" s="112"/>
      <c r="E9" s="112"/>
      <c r="F9" s="112"/>
      <c r="G9" s="112"/>
      <c r="H9" s="112"/>
      <c r="I9" s="113"/>
      <c r="J9" s="112"/>
      <c r="K9" s="113"/>
      <c r="L9" s="112"/>
      <c r="M9" s="113"/>
    </row>
    <row r="10" spans="1:13" ht="19.5" customHeight="1">
      <c r="A10" s="111"/>
      <c r="B10" s="112"/>
      <c r="C10" s="112"/>
      <c r="D10" s="112"/>
      <c r="E10" s="112"/>
      <c r="F10" s="112"/>
      <c r="G10" s="112"/>
      <c r="H10" s="112"/>
      <c r="I10" s="113"/>
      <c r="J10" s="112"/>
      <c r="K10" s="113"/>
      <c r="L10" s="112"/>
      <c r="M10" s="113"/>
    </row>
    <row r="11" spans="1:13" ht="19.5" customHeight="1">
      <c r="A11" s="111"/>
      <c r="B11" s="112"/>
      <c r="C11" s="112"/>
      <c r="D11" s="112"/>
      <c r="E11" s="112"/>
      <c r="F11" s="112"/>
      <c r="G11" s="112"/>
      <c r="H11" s="112"/>
      <c r="I11" s="113"/>
      <c r="J11" s="112"/>
      <c r="K11" s="113"/>
      <c r="L11" s="112"/>
      <c r="M11" s="113"/>
    </row>
    <row r="12" spans="1:13" ht="19.5" customHeight="1">
      <c r="A12" s="111"/>
      <c r="B12" s="112"/>
      <c r="C12" s="112"/>
      <c r="D12" s="112"/>
      <c r="E12" s="112"/>
      <c r="F12" s="112"/>
      <c r="G12" s="112"/>
      <c r="H12" s="112"/>
      <c r="I12" s="113"/>
      <c r="J12" s="112"/>
      <c r="K12" s="113"/>
      <c r="L12" s="112"/>
      <c r="M12" s="113"/>
    </row>
    <row r="13" spans="1:13" ht="19.5" customHeight="1">
      <c r="A13" s="111"/>
      <c r="B13" s="112"/>
      <c r="C13" s="112"/>
      <c r="D13" s="112"/>
      <c r="E13" s="112"/>
      <c r="F13" s="112"/>
      <c r="G13" s="112"/>
      <c r="H13" s="112"/>
      <c r="I13" s="113"/>
      <c r="J13" s="112"/>
      <c r="K13" s="113"/>
      <c r="L13" s="112"/>
      <c r="M13" s="113"/>
    </row>
    <row r="14" spans="1:13" ht="19.5" customHeight="1">
      <c r="A14" s="111"/>
      <c r="B14" s="112"/>
      <c r="C14" s="112"/>
      <c r="D14" s="112"/>
      <c r="E14" s="112"/>
      <c r="F14" s="112"/>
      <c r="G14" s="112"/>
      <c r="H14" s="112"/>
      <c r="I14" s="113"/>
      <c r="J14" s="112"/>
      <c r="K14" s="113"/>
      <c r="L14" s="112"/>
      <c r="M14" s="113"/>
    </row>
    <row r="15" spans="1:13" ht="19.5" customHeight="1">
      <c r="A15" s="111"/>
      <c r="B15" s="112"/>
      <c r="C15" s="112"/>
      <c r="D15" s="112"/>
      <c r="E15" s="112"/>
      <c r="F15" s="112"/>
      <c r="G15" s="112"/>
      <c r="H15" s="112"/>
      <c r="I15" s="113"/>
      <c r="J15" s="112"/>
      <c r="K15" s="113"/>
      <c r="L15" s="112"/>
      <c r="M15" s="113"/>
    </row>
    <row r="16" spans="1:13" ht="19.5" customHeight="1">
      <c r="A16" s="111"/>
      <c r="B16" s="112"/>
      <c r="C16" s="112"/>
      <c r="D16" s="112"/>
      <c r="E16" s="112"/>
      <c r="F16" s="112"/>
      <c r="G16" s="112"/>
      <c r="H16" s="112"/>
      <c r="I16" s="113"/>
      <c r="J16" s="112"/>
      <c r="K16" s="113"/>
      <c r="L16" s="112"/>
      <c r="M16" s="113"/>
    </row>
    <row r="17" spans="1:13" ht="19.5" customHeight="1">
      <c r="A17" s="111"/>
      <c r="B17" s="112"/>
      <c r="C17" s="112"/>
      <c r="D17" s="112"/>
      <c r="E17" s="112"/>
      <c r="F17" s="112"/>
      <c r="G17" s="112"/>
      <c r="H17" s="112"/>
      <c r="I17" s="113"/>
      <c r="J17" s="112"/>
      <c r="K17" s="113"/>
      <c r="L17" s="112"/>
      <c r="M17" s="113"/>
    </row>
    <row r="18" spans="1:13" ht="19.5" customHeight="1">
      <c r="A18" s="111"/>
      <c r="B18" s="112"/>
      <c r="C18" s="112"/>
      <c r="D18" s="112"/>
      <c r="E18" s="112"/>
      <c r="F18" s="112"/>
      <c r="G18" s="112"/>
      <c r="H18" s="112"/>
      <c r="I18" s="113"/>
      <c r="J18" s="112"/>
      <c r="K18" s="113"/>
      <c r="L18" s="112"/>
      <c r="M18" s="113"/>
    </row>
    <row r="19" spans="1:13" ht="19.5" customHeight="1">
      <c r="A19" s="111"/>
      <c r="B19" s="112"/>
      <c r="C19" s="112"/>
      <c r="D19" s="112"/>
      <c r="E19" s="112"/>
      <c r="F19" s="112"/>
      <c r="G19" s="112"/>
      <c r="H19" s="112"/>
      <c r="I19" s="113"/>
      <c r="J19" s="112"/>
      <c r="K19" s="113"/>
      <c r="L19" s="112"/>
      <c r="M19" s="113"/>
    </row>
    <row r="20" spans="1:13" ht="19.5" customHeight="1">
      <c r="A20" s="111"/>
      <c r="B20" s="112"/>
      <c r="C20" s="112"/>
      <c r="D20" s="112"/>
      <c r="E20" s="112"/>
      <c r="F20" s="112"/>
      <c r="G20" s="112"/>
      <c r="H20" s="112"/>
      <c r="I20" s="113"/>
      <c r="J20" s="112"/>
      <c r="K20" s="113"/>
      <c r="L20" s="112"/>
      <c r="M20" s="113"/>
    </row>
    <row r="21" spans="1:13" ht="19.5" customHeight="1">
      <c r="A21" s="111"/>
      <c r="B21" s="112"/>
      <c r="C21" s="112"/>
      <c r="D21" s="112"/>
      <c r="E21" s="112"/>
      <c r="F21" s="112"/>
      <c r="G21" s="112"/>
      <c r="H21" s="112"/>
      <c r="I21" s="113"/>
      <c r="J21" s="112"/>
      <c r="K21" s="113"/>
      <c r="L21" s="112"/>
      <c r="M21" s="113"/>
    </row>
    <row r="22" spans="1:13" ht="19.5" customHeight="1">
      <c r="A22" s="111"/>
      <c r="B22" s="112"/>
      <c r="C22" s="112"/>
      <c r="D22" s="112"/>
      <c r="E22" s="112"/>
      <c r="F22" s="112"/>
      <c r="G22" s="112"/>
      <c r="H22" s="112"/>
      <c r="I22" s="113"/>
      <c r="J22" s="112"/>
      <c r="K22" s="113"/>
      <c r="L22" s="112"/>
      <c r="M22" s="113"/>
    </row>
    <row r="23" spans="1:13" ht="19.5" customHeight="1">
      <c r="A23" s="111"/>
      <c r="B23" s="112"/>
      <c r="C23" s="112"/>
      <c r="D23" s="112"/>
      <c r="E23" s="112"/>
      <c r="F23" s="112"/>
      <c r="G23" s="112"/>
      <c r="H23" s="112"/>
      <c r="I23" s="113"/>
      <c r="J23" s="112"/>
      <c r="K23" s="113"/>
      <c r="L23" s="112"/>
      <c r="M23" s="113"/>
    </row>
    <row r="24" spans="1:13" ht="19.5" customHeight="1">
      <c r="A24" s="111"/>
      <c r="B24" s="112"/>
      <c r="C24" s="112"/>
      <c r="D24" s="112"/>
      <c r="E24" s="112"/>
      <c r="F24" s="112"/>
      <c r="G24" s="112"/>
      <c r="H24" s="112"/>
      <c r="I24" s="113"/>
      <c r="J24" s="112"/>
      <c r="K24" s="113"/>
      <c r="L24" s="112"/>
      <c r="M24" s="113"/>
    </row>
    <row r="25" spans="1:13" ht="19.5" customHeight="1">
      <c r="A25" s="111"/>
      <c r="B25" s="112"/>
      <c r="C25" s="112"/>
      <c r="D25" s="112"/>
      <c r="E25" s="112"/>
      <c r="F25" s="112"/>
      <c r="G25" s="112"/>
      <c r="H25" s="112"/>
      <c r="I25" s="113"/>
      <c r="J25" s="112"/>
      <c r="K25" s="113"/>
      <c r="L25" s="112"/>
      <c r="M25" s="113"/>
    </row>
    <row r="26" spans="1:13" ht="19.5" customHeight="1">
      <c r="A26" s="111"/>
      <c r="B26" s="112"/>
      <c r="C26" s="112"/>
      <c r="D26" s="112"/>
      <c r="E26" s="112"/>
      <c r="F26" s="112"/>
      <c r="G26" s="112"/>
      <c r="H26" s="112"/>
      <c r="I26" s="113"/>
      <c r="J26" s="112"/>
      <c r="K26" s="113"/>
      <c r="L26" s="112"/>
      <c r="M26" s="113"/>
    </row>
    <row r="27" spans="1:13" ht="19.5" customHeight="1">
      <c r="A27" s="111"/>
      <c r="B27" s="112"/>
      <c r="C27" s="112"/>
      <c r="D27" s="112"/>
      <c r="E27" s="112"/>
      <c r="F27" s="112"/>
      <c r="G27" s="112"/>
      <c r="H27" s="112"/>
      <c r="I27" s="113"/>
      <c r="J27" s="112"/>
      <c r="K27" s="113"/>
      <c r="L27" s="112"/>
      <c r="M27" s="113"/>
    </row>
    <row r="28" spans="1:13" ht="19.5" customHeight="1">
      <c r="A28" s="111"/>
      <c r="B28" s="112"/>
      <c r="C28" s="112"/>
      <c r="D28" s="112"/>
      <c r="E28" s="112"/>
      <c r="F28" s="112"/>
      <c r="G28" s="112"/>
      <c r="H28" s="112"/>
      <c r="I28" s="113"/>
      <c r="J28" s="112"/>
      <c r="K28" s="113"/>
      <c r="L28" s="112"/>
      <c r="M28" s="113"/>
    </row>
    <row r="29" spans="1:13" ht="19.5" customHeight="1">
      <c r="A29" s="111"/>
      <c r="B29" s="112"/>
      <c r="C29" s="112"/>
      <c r="D29" s="112"/>
      <c r="E29" s="112"/>
      <c r="F29" s="112"/>
      <c r="G29" s="112"/>
      <c r="H29" s="112"/>
      <c r="I29" s="113"/>
      <c r="J29" s="112"/>
      <c r="K29" s="113"/>
      <c r="L29" s="112"/>
      <c r="M29" s="113"/>
    </row>
    <row r="30" spans="1:13" ht="19.5" customHeight="1">
      <c r="A30" s="111"/>
      <c r="B30" s="112"/>
      <c r="C30" s="112"/>
      <c r="D30" s="112"/>
      <c r="E30" s="112"/>
      <c r="F30" s="112"/>
      <c r="G30" s="112"/>
      <c r="H30" s="112"/>
      <c r="I30" s="113"/>
      <c r="J30" s="112"/>
      <c r="K30" s="113"/>
      <c r="L30" s="112"/>
      <c r="M30" s="113"/>
    </row>
    <row r="31" spans="1:13" ht="19.5" customHeight="1">
      <c r="A31" s="111"/>
      <c r="B31" s="112"/>
      <c r="C31" s="112"/>
      <c r="D31" s="112"/>
      <c r="E31" s="112"/>
      <c r="F31" s="112"/>
      <c r="G31" s="112"/>
      <c r="H31" s="112"/>
      <c r="I31" s="113"/>
      <c r="J31" s="112"/>
      <c r="K31" s="113"/>
      <c r="L31" s="112"/>
      <c r="M31" s="113"/>
    </row>
    <row r="32" spans="1:13" ht="19.5" customHeight="1">
      <c r="A32" s="111"/>
      <c r="B32" s="112"/>
      <c r="C32" s="112"/>
      <c r="D32" s="112"/>
      <c r="E32" s="112"/>
      <c r="F32" s="112"/>
      <c r="G32" s="112"/>
      <c r="H32" s="112"/>
      <c r="I32" s="113"/>
      <c r="J32" s="112"/>
      <c r="K32" s="113"/>
      <c r="L32" s="112"/>
      <c r="M32" s="113"/>
    </row>
    <row r="33" spans="1:13" ht="19.5" customHeight="1">
      <c r="A33" s="111"/>
      <c r="B33" s="112"/>
      <c r="C33" s="112"/>
      <c r="D33" s="112"/>
      <c r="E33" s="112"/>
      <c r="F33" s="112"/>
      <c r="G33" s="112"/>
      <c r="H33" s="112"/>
      <c r="I33" s="113"/>
      <c r="J33" s="112"/>
      <c r="K33" s="113"/>
      <c r="L33" s="112"/>
      <c r="M33" s="113"/>
    </row>
    <row r="34" spans="1:13" ht="19.5" customHeight="1">
      <c r="A34" s="111"/>
      <c r="B34" s="112"/>
      <c r="C34" s="112"/>
      <c r="D34" s="112"/>
      <c r="E34" s="112"/>
      <c r="F34" s="112"/>
      <c r="G34" s="112"/>
      <c r="H34" s="112"/>
      <c r="I34" s="113"/>
      <c r="J34" s="112"/>
      <c r="K34" s="113"/>
      <c r="L34" s="112"/>
      <c r="M34" s="113"/>
    </row>
    <row r="35" spans="1:13" ht="19.5" customHeight="1">
      <c r="A35" s="111"/>
      <c r="B35" s="112"/>
      <c r="C35" s="112"/>
      <c r="D35" s="112"/>
      <c r="E35" s="112"/>
      <c r="F35" s="112"/>
      <c r="G35" s="112"/>
      <c r="H35" s="112"/>
      <c r="I35" s="113"/>
      <c r="J35" s="112"/>
      <c r="K35" s="113"/>
      <c r="L35" s="112"/>
      <c r="M35" s="113"/>
    </row>
    <row r="36" spans="1:13" ht="19.5" customHeight="1">
      <c r="A36" s="114"/>
      <c r="B36" s="115"/>
      <c r="C36" s="115"/>
      <c r="D36" s="115"/>
      <c r="E36" s="115"/>
      <c r="F36" s="115"/>
      <c r="G36" s="115"/>
      <c r="H36" s="115"/>
      <c r="I36" s="116"/>
      <c r="J36" s="115"/>
      <c r="K36" s="116"/>
      <c r="L36" s="115"/>
      <c r="M36" s="116"/>
    </row>
    <row r="37" ht="19.5" customHeight="1"/>
    <row r="38" ht="19.5" customHeight="1"/>
  </sheetData>
  <printOptions horizontalCentered="1"/>
  <pageMargins left="0.984251968503937" right="0.3937007874015748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68"/>
  <sheetViews>
    <sheetView workbookViewId="0" topLeftCell="A1">
      <selection activeCell="A1" sqref="A1"/>
    </sheetView>
  </sheetViews>
  <sheetFormatPr defaultColWidth="11.00390625" defaultRowHeight="14.25"/>
  <cols>
    <col min="1" max="1" width="20.625" style="1" customWidth="1"/>
    <col min="2" max="4" width="5.625" style="1" customWidth="1"/>
    <col min="5" max="5" width="20.625" style="1" customWidth="1"/>
    <col min="6" max="6" width="9.625" style="1" customWidth="1"/>
    <col min="7" max="7" width="20.625" style="1" customWidth="1"/>
    <col min="8" max="10" width="5.625" style="1" customWidth="1"/>
    <col min="11" max="11" width="20.625" style="1" customWidth="1"/>
    <col min="12" max="12" width="5.625" style="1" customWidth="1"/>
    <col min="13" max="13" width="20.625" style="1" customWidth="1"/>
    <col min="14" max="16" width="5.625" style="1" customWidth="1"/>
    <col min="17" max="17" width="20.625" style="1" customWidth="1"/>
    <col min="18" max="24" width="5.625" style="1" customWidth="1"/>
    <col min="25" max="16384" width="11.00390625" style="1" customWidth="1"/>
  </cols>
  <sheetData>
    <row r="2" spans="3:15" ht="15.75" customHeight="1">
      <c r="C2" s="117" t="s">
        <v>73</v>
      </c>
      <c r="I2" s="9"/>
      <c r="O2" s="9"/>
    </row>
    <row r="3" spans="3:15" ht="15" customHeight="1">
      <c r="C3" s="9"/>
      <c r="I3" s="9"/>
      <c r="O3" s="9"/>
    </row>
    <row r="4" spans="1:17" s="119" customFormat="1" ht="15.75">
      <c r="A4" s="118" t="s">
        <v>77</v>
      </c>
      <c r="C4" s="118" t="s">
        <v>78</v>
      </c>
      <c r="E4" s="118" t="s">
        <v>132</v>
      </c>
      <c r="F4" s="119" t="s">
        <v>283</v>
      </c>
      <c r="G4" s="118"/>
      <c r="I4" s="118"/>
      <c r="K4" s="118"/>
      <c r="M4" s="118"/>
      <c r="O4" s="118"/>
      <c r="Q4" s="118"/>
    </row>
    <row r="5" spans="1:16" ht="15" customHeight="1">
      <c r="A5" s="1" t="s">
        <v>24</v>
      </c>
      <c r="B5" s="120" t="s">
        <v>15</v>
      </c>
      <c r="C5" s="120" t="s">
        <v>16</v>
      </c>
      <c r="D5" s="120" t="s">
        <v>18</v>
      </c>
      <c r="E5" s="1" t="s">
        <v>79</v>
      </c>
      <c r="F5" s="1" t="s">
        <v>189</v>
      </c>
      <c r="H5" s="120"/>
      <c r="I5" s="120"/>
      <c r="J5" s="120"/>
      <c r="N5" s="120"/>
      <c r="O5" s="120"/>
      <c r="P5" s="120"/>
    </row>
    <row r="6" spans="1:16" ht="15">
      <c r="A6" s="1" t="s">
        <v>127</v>
      </c>
      <c r="B6" s="120" t="s">
        <v>15</v>
      </c>
      <c r="C6" s="120" t="s">
        <v>16</v>
      </c>
      <c r="D6" s="120" t="s">
        <v>22</v>
      </c>
      <c r="E6" s="1" t="s">
        <v>126</v>
      </c>
      <c r="F6" s="1" t="s">
        <v>190</v>
      </c>
      <c r="H6" s="120"/>
      <c r="I6" s="120"/>
      <c r="J6" s="120"/>
      <c r="N6" s="120"/>
      <c r="O6" s="120"/>
      <c r="P6" s="120"/>
    </row>
    <row r="7" spans="1:16" ht="15">
      <c r="A7" s="1" t="s">
        <v>100</v>
      </c>
      <c r="B7" s="120" t="s">
        <v>15</v>
      </c>
      <c r="C7" s="120" t="s">
        <v>17</v>
      </c>
      <c r="D7" s="120" t="s">
        <v>21</v>
      </c>
      <c r="E7" s="1" t="s">
        <v>101</v>
      </c>
      <c r="F7" s="1" t="s">
        <v>208</v>
      </c>
      <c r="H7" s="120"/>
      <c r="I7" s="120"/>
      <c r="J7" s="120"/>
      <c r="N7" s="120"/>
      <c r="O7" s="120"/>
      <c r="P7" s="120"/>
    </row>
    <row r="8" spans="1:16" ht="15">
      <c r="A8" s="1" t="s">
        <v>31</v>
      </c>
      <c r="B8" s="120" t="s">
        <v>16</v>
      </c>
      <c r="C8" s="120" t="s">
        <v>17</v>
      </c>
      <c r="D8" s="120" t="s">
        <v>18</v>
      </c>
      <c r="E8" s="1" t="s">
        <v>86</v>
      </c>
      <c r="F8" s="1" t="s">
        <v>191</v>
      </c>
      <c r="H8" s="120"/>
      <c r="I8" s="120"/>
      <c r="J8" s="120"/>
      <c r="N8" s="120"/>
      <c r="O8" s="120"/>
      <c r="P8" s="120"/>
    </row>
    <row r="9" spans="1:16" ht="15">
      <c r="A9" s="1" t="s">
        <v>23</v>
      </c>
      <c r="B9" s="120" t="s">
        <v>15</v>
      </c>
      <c r="C9" s="120" t="s">
        <v>16</v>
      </c>
      <c r="D9" s="120" t="s">
        <v>17</v>
      </c>
      <c r="E9" s="1" t="s">
        <v>90</v>
      </c>
      <c r="F9" s="1" t="s">
        <v>192</v>
      </c>
      <c r="H9" s="120"/>
      <c r="I9" s="120"/>
      <c r="J9" s="120"/>
      <c r="N9" s="120"/>
      <c r="O9" s="120"/>
      <c r="P9" s="120"/>
    </row>
    <row r="10" spans="1:16" ht="15">
      <c r="A10" s="1" t="s">
        <v>83</v>
      </c>
      <c r="B10" s="120" t="s">
        <v>15</v>
      </c>
      <c r="C10" s="120" t="s">
        <v>18</v>
      </c>
      <c r="D10" s="120" t="s">
        <v>19</v>
      </c>
      <c r="E10" s="1" t="s">
        <v>84</v>
      </c>
      <c r="F10" s="1" t="s">
        <v>193</v>
      </c>
      <c r="H10" s="120"/>
      <c r="I10" s="120"/>
      <c r="J10" s="120"/>
      <c r="N10" s="120"/>
      <c r="O10" s="120"/>
      <c r="P10" s="120"/>
    </row>
    <row r="11" spans="1:17" ht="15">
      <c r="A11" s="1" t="s">
        <v>115</v>
      </c>
      <c r="B11" s="120" t="s">
        <v>15</v>
      </c>
      <c r="C11" s="120" t="s">
        <v>21</v>
      </c>
      <c r="D11" s="120" t="s">
        <v>22</v>
      </c>
      <c r="E11" s="1" t="s">
        <v>114</v>
      </c>
      <c r="F11" s="1" t="s">
        <v>194</v>
      </c>
      <c r="H11" s="120"/>
      <c r="I11" s="120"/>
      <c r="J11" s="120"/>
      <c r="N11" s="120"/>
      <c r="O11" s="120"/>
      <c r="P11" s="120"/>
      <c r="Q11" s="121"/>
    </row>
    <row r="12" spans="1:17" ht="15">
      <c r="A12" s="1" t="s">
        <v>32</v>
      </c>
      <c r="B12" s="120" t="s">
        <v>16</v>
      </c>
      <c r="C12" s="120" t="s">
        <v>17</v>
      </c>
      <c r="D12" s="120" t="s">
        <v>19</v>
      </c>
      <c r="E12" s="1" t="s">
        <v>33</v>
      </c>
      <c r="F12" s="1" t="s">
        <v>195</v>
      </c>
      <c r="H12" s="120"/>
      <c r="I12" s="120"/>
      <c r="J12" s="120"/>
      <c r="N12" s="120"/>
      <c r="O12" s="120"/>
      <c r="P12" s="120"/>
      <c r="Q12" s="122"/>
    </row>
    <row r="13" spans="1:17" ht="15">
      <c r="A13" s="1" t="s">
        <v>116</v>
      </c>
      <c r="B13" s="120" t="s">
        <v>16</v>
      </c>
      <c r="C13" s="120" t="s">
        <v>18</v>
      </c>
      <c r="D13" s="120" t="s">
        <v>19</v>
      </c>
      <c r="E13" s="1" t="s">
        <v>117</v>
      </c>
      <c r="F13" s="1" t="s">
        <v>196</v>
      </c>
      <c r="H13" s="120"/>
      <c r="I13" s="120"/>
      <c r="J13" s="120"/>
      <c r="N13" s="120"/>
      <c r="O13" s="120"/>
      <c r="P13" s="120"/>
      <c r="Q13" s="121"/>
    </row>
    <row r="14" spans="1:16" ht="15">
      <c r="A14" s="1" t="s">
        <v>81</v>
      </c>
      <c r="B14" s="120" t="s">
        <v>15</v>
      </c>
      <c r="C14" s="120" t="s">
        <v>16</v>
      </c>
      <c r="D14" s="120" t="s">
        <v>19</v>
      </c>
      <c r="E14" s="1" t="s">
        <v>82</v>
      </c>
      <c r="F14" s="1" t="s">
        <v>293</v>
      </c>
      <c r="H14" s="120"/>
      <c r="I14" s="120"/>
      <c r="J14" s="120"/>
      <c r="N14" s="120"/>
      <c r="O14" s="120"/>
      <c r="P14" s="120"/>
    </row>
    <row r="15" spans="1:16" ht="15">
      <c r="A15" s="1" t="s">
        <v>113</v>
      </c>
      <c r="B15" s="120" t="s">
        <v>15</v>
      </c>
      <c r="C15" s="120" t="s">
        <v>16</v>
      </c>
      <c r="D15" s="120" t="s">
        <v>20</v>
      </c>
      <c r="E15" s="1" t="s">
        <v>112</v>
      </c>
      <c r="F15" s="1" t="s">
        <v>198</v>
      </c>
      <c r="H15" s="120"/>
      <c r="I15" s="120"/>
      <c r="J15" s="120"/>
      <c r="N15" s="120"/>
      <c r="O15" s="120"/>
      <c r="P15" s="120"/>
    </row>
    <row r="16" spans="1:16" ht="15">
      <c r="A16" s="1" t="s">
        <v>118</v>
      </c>
      <c r="B16" s="120" t="s">
        <v>15</v>
      </c>
      <c r="C16" s="120" t="s">
        <v>16</v>
      </c>
      <c r="D16" s="120" t="s">
        <v>21</v>
      </c>
      <c r="E16" s="1" t="s">
        <v>119</v>
      </c>
      <c r="F16" s="1" t="s">
        <v>199</v>
      </c>
      <c r="H16" s="120"/>
      <c r="I16" s="120"/>
      <c r="J16" s="120"/>
      <c r="N16" s="120"/>
      <c r="O16" s="120"/>
      <c r="P16" s="120"/>
    </row>
    <row r="17" spans="1:16" ht="15">
      <c r="A17" s="1" t="s">
        <v>93</v>
      </c>
      <c r="B17" s="120" t="s">
        <v>16</v>
      </c>
      <c r="C17" s="120" t="s">
        <v>17</v>
      </c>
      <c r="D17" s="120" t="s">
        <v>22</v>
      </c>
      <c r="E17" s="1" t="s">
        <v>94</v>
      </c>
      <c r="F17" s="1" t="s">
        <v>200</v>
      </c>
      <c r="H17" s="120"/>
      <c r="I17" s="120"/>
      <c r="J17" s="120"/>
      <c r="N17" s="120"/>
      <c r="O17" s="120"/>
      <c r="P17" s="120"/>
    </row>
    <row r="18" spans="1:16" ht="15">
      <c r="A18" s="1" t="s">
        <v>98</v>
      </c>
      <c r="B18" s="120" t="s">
        <v>15</v>
      </c>
      <c r="C18" s="120" t="s">
        <v>17</v>
      </c>
      <c r="D18" s="120" t="s">
        <v>20</v>
      </c>
      <c r="E18" s="1" t="s">
        <v>99</v>
      </c>
      <c r="F18" s="1" t="s">
        <v>201</v>
      </c>
      <c r="H18" s="120"/>
      <c r="I18" s="120"/>
      <c r="J18" s="120"/>
      <c r="N18" s="120"/>
      <c r="O18" s="120"/>
      <c r="P18" s="120"/>
    </row>
    <row r="19" spans="1:16" ht="15">
      <c r="A19" s="1" t="s">
        <v>91</v>
      </c>
      <c r="B19" s="120" t="s">
        <v>16</v>
      </c>
      <c r="C19" s="120" t="s">
        <v>18</v>
      </c>
      <c r="D19" s="120" t="s">
        <v>20</v>
      </c>
      <c r="E19" s="1" t="s">
        <v>87</v>
      </c>
      <c r="F19" s="1" t="s">
        <v>202</v>
      </c>
      <c r="H19" s="120"/>
      <c r="I19" s="120"/>
      <c r="J19" s="120"/>
      <c r="N19" s="120"/>
      <c r="O19" s="120"/>
      <c r="P19" s="120"/>
    </row>
    <row r="20" spans="1:16" ht="15">
      <c r="A20" s="1" t="s">
        <v>26</v>
      </c>
      <c r="B20" s="120" t="s">
        <v>15</v>
      </c>
      <c r="C20" s="120" t="s">
        <v>17</v>
      </c>
      <c r="D20" s="120" t="s">
        <v>19</v>
      </c>
      <c r="E20" s="1" t="s">
        <v>27</v>
      </c>
      <c r="F20" s="1" t="s">
        <v>203</v>
      </c>
      <c r="H20" s="120"/>
      <c r="I20" s="120"/>
      <c r="J20" s="120"/>
      <c r="N20" s="120"/>
      <c r="O20" s="120"/>
      <c r="P20" s="120"/>
    </row>
    <row r="21" spans="1:16" ht="15">
      <c r="A21" s="1" t="s">
        <v>34</v>
      </c>
      <c r="B21" s="120" t="s">
        <v>16</v>
      </c>
      <c r="C21" s="120" t="s">
        <v>17</v>
      </c>
      <c r="D21" s="120" t="s">
        <v>20</v>
      </c>
      <c r="E21" s="1" t="s">
        <v>35</v>
      </c>
      <c r="F21" s="1" t="s">
        <v>204</v>
      </c>
      <c r="H21" s="120"/>
      <c r="I21" s="120"/>
      <c r="J21" s="120"/>
      <c r="N21" s="120"/>
      <c r="O21" s="120"/>
      <c r="P21" s="120"/>
    </row>
    <row r="22" spans="8:16" ht="15">
      <c r="H22" s="120"/>
      <c r="I22" s="120"/>
      <c r="J22" s="120"/>
      <c r="N22" s="120"/>
      <c r="O22" s="120"/>
      <c r="P22" s="120"/>
    </row>
    <row r="23" spans="3:17" ht="15.75" customHeight="1">
      <c r="C23" s="117" t="s">
        <v>74</v>
      </c>
      <c r="H23" s="120"/>
      <c r="I23" s="120"/>
      <c r="J23" s="120"/>
      <c r="N23" s="120"/>
      <c r="O23" s="120"/>
      <c r="P23" s="120"/>
      <c r="Q23" s="121"/>
    </row>
    <row r="24" spans="3:10" ht="20.25">
      <c r="C24" s="9"/>
      <c r="H24" s="120"/>
      <c r="I24" s="120"/>
      <c r="J24" s="120"/>
    </row>
    <row r="25" spans="1:6" ht="15.75">
      <c r="A25" s="118" t="s">
        <v>77</v>
      </c>
      <c r="B25" s="119"/>
      <c r="C25" s="118" t="s">
        <v>78</v>
      </c>
      <c r="D25" s="119"/>
      <c r="E25" s="118" t="s">
        <v>132</v>
      </c>
      <c r="F25" s="119" t="s">
        <v>283</v>
      </c>
    </row>
    <row r="26" spans="1:6" ht="15">
      <c r="A26" s="1" t="s">
        <v>95</v>
      </c>
      <c r="B26" s="120" t="s">
        <v>17</v>
      </c>
      <c r="C26" s="120" t="s">
        <v>18</v>
      </c>
      <c r="D26" s="120" t="s">
        <v>20</v>
      </c>
      <c r="E26" s="1" t="s">
        <v>40</v>
      </c>
      <c r="F26" s="1" t="s">
        <v>205</v>
      </c>
    </row>
    <row r="27" spans="1:6" ht="15">
      <c r="A27" s="1" t="s">
        <v>46</v>
      </c>
      <c r="B27" s="120" t="s">
        <v>17</v>
      </c>
      <c r="C27" s="120" t="s">
        <v>19</v>
      </c>
      <c r="D27" s="120" t="s">
        <v>21</v>
      </c>
      <c r="E27" s="1" t="s">
        <v>46</v>
      </c>
      <c r="F27" s="1" t="s">
        <v>206</v>
      </c>
    </row>
    <row r="28" spans="1:6" ht="15">
      <c r="A28" s="1" t="s">
        <v>76</v>
      </c>
      <c r="B28" s="120" t="s">
        <v>16</v>
      </c>
      <c r="C28" s="120" t="s">
        <v>19</v>
      </c>
      <c r="D28" s="120" t="s">
        <v>20</v>
      </c>
      <c r="E28" s="1" t="s">
        <v>38</v>
      </c>
      <c r="F28" s="1" t="s">
        <v>207</v>
      </c>
    </row>
    <row r="29" spans="1:6" ht="15">
      <c r="A29" s="1" t="s">
        <v>100</v>
      </c>
      <c r="B29" s="120" t="s">
        <v>16</v>
      </c>
      <c r="C29" s="120" t="s">
        <v>17</v>
      </c>
      <c r="D29" s="120" t="s">
        <v>21</v>
      </c>
      <c r="E29" s="1" t="s">
        <v>131</v>
      </c>
      <c r="F29" s="1" t="s">
        <v>284</v>
      </c>
    </row>
    <row r="30" spans="1:6" ht="15">
      <c r="A30" s="1" t="s">
        <v>54</v>
      </c>
      <c r="B30" s="120" t="s">
        <v>18</v>
      </c>
      <c r="C30" s="120" t="s">
        <v>19</v>
      </c>
      <c r="D30" s="120" t="s">
        <v>22</v>
      </c>
      <c r="E30" s="1" t="s">
        <v>55</v>
      </c>
      <c r="F30" s="1" t="s">
        <v>209</v>
      </c>
    </row>
    <row r="31" spans="1:6" ht="15">
      <c r="A31" s="1" t="s">
        <v>72</v>
      </c>
      <c r="B31" s="120" t="s">
        <v>17</v>
      </c>
      <c r="C31" s="120" t="s">
        <v>18</v>
      </c>
      <c r="D31" s="120" t="s">
        <v>21</v>
      </c>
      <c r="E31" s="1" t="s">
        <v>41</v>
      </c>
      <c r="F31" s="1" t="s">
        <v>210</v>
      </c>
    </row>
    <row r="32" spans="1:6" ht="15">
      <c r="A32" s="1" t="s">
        <v>187</v>
      </c>
      <c r="B32" s="120" t="s">
        <v>16</v>
      </c>
      <c r="C32" s="120" t="s">
        <v>20</v>
      </c>
      <c r="D32" s="120" t="s">
        <v>21</v>
      </c>
      <c r="E32" s="1" t="s">
        <v>97</v>
      </c>
      <c r="F32" s="1" t="s">
        <v>211</v>
      </c>
    </row>
    <row r="33" spans="1:6" ht="15">
      <c r="A33" s="1" t="s">
        <v>89</v>
      </c>
      <c r="B33" s="120" t="s">
        <v>15</v>
      </c>
      <c r="C33" s="120" t="s">
        <v>18</v>
      </c>
      <c r="D33" s="120" t="s">
        <v>20</v>
      </c>
      <c r="E33" s="1" t="s">
        <v>28</v>
      </c>
      <c r="F33" s="1" t="s">
        <v>212</v>
      </c>
    </row>
    <row r="34" spans="1:6" ht="15">
      <c r="A34" s="1" t="s">
        <v>68</v>
      </c>
      <c r="B34" s="120" t="s">
        <v>17</v>
      </c>
      <c r="C34" s="120" t="s">
        <v>19</v>
      </c>
      <c r="D34" s="120" t="s">
        <v>20</v>
      </c>
      <c r="E34" s="1" t="s">
        <v>45</v>
      </c>
      <c r="F34" s="1" t="s">
        <v>213</v>
      </c>
    </row>
    <row r="35" spans="1:6" ht="15">
      <c r="A35" s="1" t="s">
        <v>71</v>
      </c>
      <c r="B35" s="120" t="s">
        <v>17</v>
      </c>
      <c r="C35" s="120" t="s">
        <v>19</v>
      </c>
      <c r="D35" s="120" t="s">
        <v>22</v>
      </c>
      <c r="E35" s="1" t="s">
        <v>47</v>
      </c>
      <c r="F35" s="1" t="s">
        <v>214</v>
      </c>
    </row>
    <row r="36" spans="1:6" ht="15">
      <c r="A36" s="1" t="s">
        <v>88</v>
      </c>
      <c r="B36" s="120" t="s">
        <v>15</v>
      </c>
      <c r="C36" s="120" t="s">
        <v>20</v>
      </c>
      <c r="D36" s="120" t="s">
        <v>21</v>
      </c>
      <c r="E36" s="1" t="s">
        <v>30</v>
      </c>
      <c r="F36" s="1" t="s">
        <v>215</v>
      </c>
    </row>
    <row r="37" spans="1:6" ht="15">
      <c r="A37" s="1" t="s">
        <v>29</v>
      </c>
      <c r="B37" s="120" t="s">
        <v>15</v>
      </c>
      <c r="C37" s="120" t="s">
        <v>19</v>
      </c>
      <c r="D37" s="120" t="s">
        <v>20</v>
      </c>
      <c r="E37" s="1" t="s">
        <v>29</v>
      </c>
      <c r="F37" s="1" t="s">
        <v>216</v>
      </c>
    </row>
    <row r="38" spans="1:6" ht="15">
      <c r="A38" s="1" t="s">
        <v>136</v>
      </c>
      <c r="B38" s="120" t="s">
        <v>15</v>
      </c>
      <c r="C38" s="120" t="s">
        <v>18</v>
      </c>
      <c r="D38" s="120" t="s">
        <v>21</v>
      </c>
      <c r="E38" s="1" t="s">
        <v>129</v>
      </c>
      <c r="F38" s="1" t="s">
        <v>217</v>
      </c>
    </row>
    <row r="39" spans="1:6" ht="15">
      <c r="A39" s="1" t="s">
        <v>134</v>
      </c>
      <c r="B39" s="120" t="s">
        <v>15</v>
      </c>
      <c r="C39" s="120" t="s">
        <v>19</v>
      </c>
      <c r="D39" s="120" t="s">
        <v>22</v>
      </c>
      <c r="E39" s="1" t="s">
        <v>135</v>
      </c>
      <c r="F39" s="1" t="s">
        <v>218</v>
      </c>
    </row>
    <row r="40" spans="1:6" ht="15">
      <c r="A40" s="1" t="s">
        <v>102</v>
      </c>
      <c r="B40" s="120" t="s">
        <v>15</v>
      </c>
      <c r="C40" s="120" t="s">
        <v>17</v>
      </c>
      <c r="D40" s="120" t="s">
        <v>22</v>
      </c>
      <c r="E40" s="1" t="s">
        <v>103</v>
      </c>
      <c r="F40" s="1" t="s">
        <v>219</v>
      </c>
    </row>
    <row r="41" spans="1:6" ht="15">
      <c r="A41" s="1" t="s">
        <v>96</v>
      </c>
      <c r="B41" s="120" t="s">
        <v>17</v>
      </c>
      <c r="C41" s="120" t="s">
        <v>18</v>
      </c>
      <c r="D41" s="120" t="s">
        <v>19</v>
      </c>
      <c r="E41" s="1" t="s">
        <v>128</v>
      </c>
      <c r="F41" s="1" t="s">
        <v>220</v>
      </c>
    </row>
    <row r="42" spans="1:6" ht="15">
      <c r="A42" s="1" t="s">
        <v>44</v>
      </c>
      <c r="B42" s="120" t="s">
        <v>17</v>
      </c>
      <c r="C42" s="120" t="s">
        <v>18</v>
      </c>
      <c r="D42" s="120" t="s">
        <v>22</v>
      </c>
      <c r="E42" s="1" t="s">
        <v>43</v>
      </c>
      <c r="F42" s="1" t="s">
        <v>221</v>
      </c>
    </row>
    <row r="43" spans="1:6" ht="15">
      <c r="A43" s="1" t="s">
        <v>52</v>
      </c>
      <c r="B43" s="120" t="s">
        <v>18</v>
      </c>
      <c r="C43" s="120" t="s">
        <v>19</v>
      </c>
      <c r="D43" s="120" t="s">
        <v>21</v>
      </c>
      <c r="E43" s="1" t="s">
        <v>53</v>
      </c>
      <c r="F43" s="1" t="s">
        <v>223</v>
      </c>
    </row>
    <row r="44" spans="1:6" ht="15">
      <c r="A44" s="1" t="s">
        <v>85</v>
      </c>
      <c r="B44" s="120" t="s">
        <v>15</v>
      </c>
      <c r="C44" s="120" t="s">
        <v>17</v>
      </c>
      <c r="D44" s="120" t="s">
        <v>18</v>
      </c>
      <c r="E44" s="1" t="s">
        <v>25</v>
      </c>
      <c r="F44" s="1" t="s">
        <v>222</v>
      </c>
    </row>
    <row r="45" spans="1:6" ht="15">
      <c r="A45" s="1" t="s">
        <v>105</v>
      </c>
      <c r="B45" s="120" t="s">
        <v>16</v>
      </c>
      <c r="C45" s="120" t="s">
        <v>18</v>
      </c>
      <c r="D45" s="120" t="s">
        <v>21</v>
      </c>
      <c r="E45" s="1" t="s">
        <v>106</v>
      </c>
      <c r="F45" s="1" t="s">
        <v>224</v>
      </c>
    </row>
    <row r="47" ht="15.75" customHeight="1">
      <c r="C47" s="117" t="s">
        <v>75</v>
      </c>
    </row>
    <row r="48" ht="20.25">
      <c r="C48" s="9"/>
    </row>
    <row r="49" spans="1:6" ht="15.75">
      <c r="A49" s="118" t="s">
        <v>77</v>
      </c>
      <c r="B49" s="119"/>
      <c r="C49" s="118" t="s">
        <v>78</v>
      </c>
      <c r="D49" s="119"/>
      <c r="E49" s="118" t="s">
        <v>132</v>
      </c>
      <c r="F49" s="119" t="s">
        <v>283</v>
      </c>
    </row>
    <row r="50" spans="1:6" ht="15">
      <c r="A50" s="1" t="s">
        <v>109</v>
      </c>
      <c r="B50" s="120" t="s">
        <v>18</v>
      </c>
      <c r="C50" s="120" t="s">
        <v>20</v>
      </c>
      <c r="D50" s="120" t="s">
        <v>21</v>
      </c>
      <c r="E50" s="1" t="s">
        <v>110</v>
      </c>
      <c r="F50" s="1" t="s">
        <v>225</v>
      </c>
    </row>
    <row r="51" spans="1:6" ht="15">
      <c r="A51" s="1" t="s">
        <v>92</v>
      </c>
      <c r="B51" s="120" t="s">
        <v>16</v>
      </c>
      <c r="C51" s="120" t="s">
        <v>19</v>
      </c>
      <c r="D51" s="120" t="s">
        <v>21</v>
      </c>
      <c r="E51" s="1" t="s">
        <v>39</v>
      </c>
      <c r="F51" s="1" t="s">
        <v>226</v>
      </c>
    </row>
    <row r="52" spans="1:6" ht="15">
      <c r="A52" s="1" t="s">
        <v>36</v>
      </c>
      <c r="B52" s="120" t="s">
        <v>16</v>
      </c>
      <c r="C52" s="120" t="s">
        <v>18</v>
      </c>
      <c r="D52" s="120" t="s">
        <v>22</v>
      </c>
      <c r="E52" s="1" t="s">
        <v>37</v>
      </c>
      <c r="F52" s="1" t="s">
        <v>227</v>
      </c>
    </row>
    <row r="53" spans="1:6" ht="15">
      <c r="A53" s="1" t="s">
        <v>70</v>
      </c>
      <c r="B53" s="120" t="s">
        <v>17</v>
      </c>
      <c r="C53" s="120" t="s">
        <v>20</v>
      </c>
      <c r="D53" s="120" t="s">
        <v>22</v>
      </c>
      <c r="E53" s="1" t="s">
        <v>49</v>
      </c>
      <c r="F53" s="1" t="s">
        <v>197</v>
      </c>
    </row>
    <row r="54" spans="1:6" ht="15">
      <c r="A54" s="1" t="s">
        <v>69</v>
      </c>
      <c r="B54" s="120" t="s">
        <v>17</v>
      </c>
      <c r="C54" s="120" t="s">
        <v>20</v>
      </c>
      <c r="D54" s="120" t="s">
        <v>21</v>
      </c>
      <c r="E54" s="1" t="s">
        <v>48</v>
      </c>
      <c r="F54" s="1" t="s">
        <v>228</v>
      </c>
    </row>
    <row r="55" spans="1:6" ht="15">
      <c r="A55" s="1" t="s">
        <v>108</v>
      </c>
      <c r="B55" s="120" t="s">
        <v>16</v>
      </c>
      <c r="C55" s="120" t="s">
        <v>21</v>
      </c>
      <c r="D55" s="120" t="s">
        <v>22</v>
      </c>
      <c r="E55" s="1" t="s">
        <v>107</v>
      </c>
      <c r="F55" s="1" t="s">
        <v>229</v>
      </c>
    </row>
    <row r="56" spans="1:6" ht="15">
      <c r="A56" s="1" t="s">
        <v>133</v>
      </c>
      <c r="B56" s="120" t="s">
        <v>15</v>
      </c>
      <c r="C56" s="120" t="s">
        <v>20</v>
      </c>
      <c r="D56" s="120" t="s">
        <v>22</v>
      </c>
      <c r="E56" s="1" t="s">
        <v>188</v>
      </c>
      <c r="F56" s="1" t="s">
        <v>230</v>
      </c>
    </row>
    <row r="57" spans="1:6" ht="15">
      <c r="A57" s="1" t="s">
        <v>104</v>
      </c>
      <c r="B57" s="120" t="s">
        <v>15</v>
      </c>
      <c r="C57" s="120" t="s">
        <v>19</v>
      </c>
      <c r="D57" s="120" t="s">
        <v>21</v>
      </c>
      <c r="E57" s="122" t="s">
        <v>130</v>
      </c>
      <c r="F57" s="1" t="s">
        <v>231</v>
      </c>
    </row>
    <row r="58" spans="1:6" ht="15">
      <c r="A58" s="1" t="s">
        <v>51</v>
      </c>
      <c r="B58" s="120" t="s">
        <v>18</v>
      </c>
      <c r="C58" s="120" t="s">
        <v>19</v>
      </c>
      <c r="D58" s="120" t="s">
        <v>20</v>
      </c>
      <c r="E58" s="121" t="s">
        <v>42</v>
      </c>
      <c r="F58" s="1" t="s">
        <v>237</v>
      </c>
    </row>
    <row r="59" spans="1:6" ht="15">
      <c r="A59" s="1" t="s">
        <v>65</v>
      </c>
      <c r="B59" s="120" t="s">
        <v>20</v>
      </c>
      <c r="C59" s="120" t="s">
        <v>21</v>
      </c>
      <c r="D59" s="120" t="s">
        <v>22</v>
      </c>
      <c r="E59" s="1" t="s">
        <v>67</v>
      </c>
      <c r="F59" s="1" t="s">
        <v>232</v>
      </c>
    </row>
    <row r="60" spans="1:6" ht="15">
      <c r="A60" s="1" t="s">
        <v>56</v>
      </c>
      <c r="B60" s="120" t="s">
        <v>18</v>
      </c>
      <c r="C60" s="120" t="s">
        <v>20</v>
      </c>
      <c r="D60" s="120" t="s">
        <v>22</v>
      </c>
      <c r="E60" s="1" t="s">
        <v>57</v>
      </c>
      <c r="F60" s="1" t="s">
        <v>233</v>
      </c>
    </row>
    <row r="61" spans="1:6" ht="15">
      <c r="A61" s="1" t="s">
        <v>124</v>
      </c>
      <c r="B61" s="120" t="s">
        <v>15</v>
      </c>
      <c r="C61" s="120" t="s">
        <v>18</v>
      </c>
      <c r="D61" s="120" t="s">
        <v>22</v>
      </c>
      <c r="E61" s="1" t="s">
        <v>125</v>
      </c>
      <c r="F61" s="1" t="s">
        <v>234</v>
      </c>
    </row>
    <row r="62" spans="1:6" ht="15">
      <c r="A62" s="1" t="s">
        <v>58</v>
      </c>
      <c r="B62" s="120" t="s">
        <v>18</v>
      </c>
      <c r="C62" s="120" t="s">
        <v>21</v>
      </c>
      <c r="D62" s="120" t="s">
        <v>22</v>
      </c>
      <c r="E62" s="1" t="s">
        <v>59</v>
      </c>
      <c r="F62" s="1" t="s">
        <v>235</v>
      </c>
    </row>
    <row r="63" spans="1:6" ht="15">
      <c r="A63" s="1" t="s">
        <v>111</v>
      </c>
      <c r="B63" s="120" t="s">
        <v>17</v>
      </c>
      <c r="C63" s="120" t="s">
        <v>21</v>
      </c>
      <c r="D63" s="120" t="s">
        <v>22</v>
      </c>
      <c r="E63" s="1" t="s">
        <v>50</v>
      </c>
      <c r="F63" s="1" t="s">
        <v>236</v>
      </c>
    </row>
    <row r="64" spans="1:6" ht="15">
      <c r="A64" s="1" t="s">
        <v>60</v>
      </c>
      <c r="B64" s="120" t="s">
        <v>19</v>
      </c>
      <c r="C64" s="120" t="s">
        <v>20</v>
      </c>
      <c r="D64" s="120" t="s">
        <v>21</v>
      </c>
      <c r="E64" s="1" t="s">
        <v>61</v>
      </c>
      <c r="F64" s="1" t="s">
        <v>238</v>
      </c>
    </row>
    <row r="65" spans="1:6" ht="15">
      <c r="A65" s="1" t="s">
        <v>62</v>
      </c>
      <c r="B65" s="120" t="s">
        <v>19</v>
      </c>
      <c r="C65" s="120" t="s">
        <v>20</v>
      </c>
      <c r="D65" s="120" t="s">
        <v>22</v>
      </c>
      <c r="E65" s="1" t="s">
        <v>63</v>
      </c>
      <c r="F65" s="1" t="s">
        <v>239</v>
      </c>
    </row>
    <row r="66" spans="1:6" ht="15">
      <c r="A66" s="1" t="s">
        <v>64</v>
      </c>
      <c r="B66" s="120" t="s">
        <v>19</v>
      </c>
      <c r="C66" s="120" t="s">
        <v>21</v>
      </c>
      <c r="D66" s="120" t="s">
        <v>22</v>
      </c>
      <c r="E66" s="1" t="s">
        <v>66</v>
      </c>
      <c r="F66" s="1" t="s">
        <v>240</v>
      </c>
    </row>
    <row r="67" spans="1:6" ht="15">
      <c r="A67" s="1" t="s">
        <v>122</v>
      </c>
      <c r="B67" s="120" t="s">
        <v>16</v>
      </c>
      <c r="C67" s="120" t="s">
        <v>19</v>
      </c>
      <c r="D67" s="120" t="s">
        <v>22</v>
      </c>
      <c r="E67" s="1" t="s">
        <v>120</v>
      </c>
      <c r="F67" s="1" t="s">
        <v>241</v>
      </c>
    </row>
    <row r="68" spans="1:6" ht="15">
      <c r="A68" s="1" t="s">
        <v>123</v>
      </c>
      <c r="B68" s="120" t="s">
        <v>16</v>
      </c>
      <c r="C68" s="120" t="s">
        <v>20</v>
      </c>
      <c r="D68" s="120" t="s">
        <v>22</v>
      </c>
      <c r="E68" s="121" t="s">
        <v>121</v>
      </c>
      <c r="F68" s="1" t="s">
        <v>242</v>
      </c>
    </row>
  </sheetData>
  <printOptions/>
  <pageMargins left="0.75" right="0.75" top="0.7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3"/>
  <sheetViews>
    <sheetView workbookViewId="0" topLeftCell="A1">
      <selection activeCell="A1" sqref="A1"/>
    </sheetView>
  </sheetViews>
  <sheetFormatPr defaultColWidth="11.00390625" defaultRowHeight="14.25"/>
  <cols>
    <col min="1" max="1" width="7.625" style="1" customWidth="1"/>
    <col min="2" max="2" width="6.625" style="1" customWidth="1"/>
    <col min="3" max="3" width="2.625" style="1" customWidth="1"/>
    <col min="4" max="4" width="6.625" style="1" customWidth="1"/>
    <col min="5" max="5" width="2.625" style="1" customWidth="1"/>
    <col min="6" max="6" width="6.625" style="1" customWidth="1"/>
    <col min="7" max="7" width="2.625" style="1" customWidth="1"/>
    <col min="8" max="8" width="6.625" style="1" customWidth="1"/>
    <col min="9" max="10" width="5.625" style="1" customWidth="1"/>
    <col min="11" max="11" width="20.625" style="1" customWidth="1"/>
    <col min="12" max="12" width="5.625" style="1" customWidth="1"/>
    <col min="13" max="13" width="20.625" style="1" customWidth="1"/>
    <col min="14" max="16" width="5.625" style="1" customWidth="1"/>
    <col min="17" max="17" width="20.625" style="1" customWidth="1"/>
    <col min="18" max="24" width="5.625" style="1" customWidth="1"/>
    <col min="25" max="16384" width="11.00390625" style="1" customWidth="1"/>
  </cols>
  <sheetData>
    <row r="1" ht="20.25" customHeight="1">
      <c r="D1" s="2" t="s">
        <v>153</v>
      </c>
    </row>
    <row r="2" ht="15" customHeight="1">
      <c r="D2" s="2"/>
    </row>
    <row r="3" spans="1:15" ht="15">
      <c r="A3" s="123" t="s">
        <v>151</v>
      </c>
      <c r="B3" s="82"/>
      <c r="C3" s="124" t="s">
        <v>152</v>
      </c>
      <c r="D3" s="125"/>
      <c r="E3" s="125"/>
      <c r="F3" s="125"/>
      <c r="G3" s="125"/>
      <c r="H3" s="126"/>
      <c r="I3" s="120"/>
      <c r="O3" s="120"/>
    </row>
    <row r="4" spans="1:17" s="130" customFormat="1" ht="15">
      <c r="A4" s="127">
        <v>1</v>
      </c>
      <c r="B4" s="27" t="s">
        <v>137</v>
      </c>
      <c r="C4" s="27"/>
      <c r="D4" s="27"/>
      <c r="E4" s="27"/>
      <c r="F4" s="27"/>
      <c r="G4" s="27"/>
      <c r="H4" s="128"/>
      <c r="I4" s="129"/>
      <c r="K4" s="129"/>
      <c r="M4" s="129"/>
      <c r="O4" s="129"/>
      <c r="Q4" s="129"/>
    </row>
    <row r="5" spans="1:16" ht="15" customHeight="1">
      <c r="A5" s="25">
        <v>2</v>
      </c>
      <c r="B5" s="131" t="s">
        <v>138</v>
      </c>
      <c r="C5" s="131"/>
      <c r="D5" s="131"/>
      <c r="E5" s="131"/>
      <c r="F5" s="131"/>
      <c r="G5" s="131"/>
      <c r="H5" s="132"/>
      <c r="I5" s="120"/>
      <c r="J5" s="120"/>
      <c r="N5" s="120"/>
      <c r="O5" s="120"/>
      <c r="P5" s="120"/>
    </row>
    <row r="6" spans="1:16" ht="15">
      <c r="A6" s="25">
        <v>3</v>
      </c>
      <c r="B6" s="131" t="s">
        <v>139</v>
      </c>
      <c r="C6" s="131"/>
      <c r="D6" s="131"/>
      <c r="E6" s="131"/>
      <c r="F6" s="131"/>
      <c r="G6" s="131"/>
      <c r="H6" s="132"/>
      <c r="I6" s="120"/>
      <c r="J6" s="120"/>
      <c r="N6" s="120"/>
      <c r="O6" s="120"/>
      <c r="P6" s="120"/>
    </row>
    <row r="7" spans="1:16" ht="15">
      <c r="A7" s="25">
        <v>4</v>
      </c>
      <c r="B7" s="131" t="s">
        <v>140</v>
      </c>
      <c r="C7" s="131"/>
      <c r="D7" s="131"/>
      <c r="E7" s="131"/>
      <c r="F7" s="131"/>
      <c r="G7" s="131"/>
      <c r="H7" s="132"/>
      <c r="I7" s="120"/>
      <c r="J7" s="120"/>
      <c r="N7" s="120"/>
      <c r="O7" s="120"/>
      <c r="P7" s="120"/>
    </row>
    <row r="8" spans="1:16" ht="15">
      <c r="A8" s="25">
        <v>5</v>
      </c>
      <c r="B8" s="131" t="s">
        <v>141</v>
      </c>
      <c r="C8" s="131"/>
      <c r="D8" s="131"/>
      <c r="E8" s="131"/>
      <c r="F8" s="131"/>
      <c r="G8" s="131"/>
      <c r="H8" s="132"/>
      <c r="I8" s="120"/>
      <c r="J8" s="120"/>
      <c r="N8" s="120"/>
      <c r="O8" s="120"/>
      <c r="P8" s="120"/>
    </row>
    <row r="9" spans="1:16" ht="15">
      <c r="A9" s="25">
        <v>6</v>
      </c>
      <c r="B9" s="131" t="s">
        <v>142</v>
      </c>
      <c r="C9" s="131"/>
      <c r="D9" s="131"/>
      <c r="E9" s="131"/>
      <c r="F9" s="131"/>
      <c r="G9" s="131"/>
      <c r="H9" s="132"/>
      <c r="I9" s="120"/>
      <c r="J9" s="120"/>
      <c r="N9" s="120"/>
      <c r="O9" s="120"/>
      <c r="P9" s="120"/>
    </row>
    <row r="10" spans="1:16" ht="15">
      <c r="A10" s="25">
        <v>7</v>
      </c>
      <c r="B10" s="131" t="s">
        <v>143</v>
      </c>
      <c r="C10" s="131"/>
      <c r="D10" s="131"/>
      <c r="E10" s="131"/>
      <c r="F10" s="131"/>
      <c r="G10" s="131"/>
      <c r="H10" s="132"/>
      <c r="I10" s="120"/>
      <c r="J10" s="120"/>
      <c r="N10" s="120"/>
      <c r="O10" s="120"/>
      <c r="P10" s="120"/>
    </row>
    <row r="11" spans="1:16" ht="15">
      <c r="A11" s="25">
        <v>8</v>
      </c>
      <c r="B11" s="131" t="s">
        <v>144</v>
      </c>
      <c r="C11" s="131"/>
      <c r="D11" s="131"/>
      <c r="E11" s="131"/>
      <c r="F11" s="131"/>
      <c r="G11" s="131"/>
      <c r="H11" s="132"/>
      <c r="I11" s="120"/>
      <c r="J11" s="120"/>
      <c r="N11" s="120"/>
      <c r="O11" s="120"/>
      <c r="P11" s="120"/>
    </row>
    <row r="12" spans="1:16" ht="15">
      <c r="A12" s="25">
        <v>9</v>
      </c>
      <c r="B12" s="131" t="s">
        <v>141</v>
      </c>
      <c r="C12" s="131" t="s">
        <v>6</v>
      </c>
      <c r="D12" s="131" t="s">
        <v>140</v>
      </c>
      <c r="E12" s="131"/>
      <c r="F12" s="131"/>
      <c r="G12" s="131"/>
      <c r="H12" s="132"/>
      <c r="I12" s="120"/>
      <c r="J12" s="120"/>
      <c r="N12" s="120"/>
      <c r="O12" s="120"/>
      <c r="P12" s="120"/>
    </row>
    <row r="13" spans="1:16" ht="15">
      <c r="A13" s="133">
        <v>10</v>
      </c>
      <c r="B13" s="134" t="s">
        <v>142</v>
      </c>
      <c r="C13" s="134" t="s">
        <v>6</v>
      </c>
      <c r="D13" s="134" t="s">
        <v>140</v>
      </c>
      <c r="E13" s="134"/>
      <c r="F13" s="134"/>
      <c r="G13" s="134"/>
      <c r="H13" s="135"/>
      <c r="I13" s="120"/>
      <c r="J13" s="120"/>
      <c r="N13" s="120"/>
      <c r="O13" s="120"/>
      <c r="P13" s="120"/>
    </row>
    <row r="14" spans="1:16" ht="15">
      <c r="A14" s="127">
        <v>11</v>
      </c>
      <c r="B14" s="27" t="s">
        <v>142</v>
      </c>
      <c r="C14" s="27" t="s">
        <v>6</v>
      </c>
      <c r="D14" s="27" t="s">
        <v>141</v>
      </c>
      <c r="E14" s="27"/>
      <c r="F14" s="27"/>
      <c r="G14" s="27"/>
      <c r="H14" s="128"/>
      <c r="I14" s="120"/>
      <c r="J14" s="120"/>
      <c r="N14" s="120"/>
      <c r="O14" s="120"/>
      <c r="P14" s="120"/>
    </row>
    <row r="15" spans="1:16" ht="15">
      <c r="A15" s="25">
        <v>12</v>
      </c>
      <c r="B15" s="131" t="s">
        <v>145</v>
      </c>
      <c r="C15" s="131"/>
      <c r="D15" s="131"/>
      <c r="E15" s="131"/>
      <c r="F15" s="131"/>
      <c r="G15" s="131"/>
      <c r="H15" s="132"/>
      <c r="I15" s="120"/>
      <c r="J15" s="120"/>
      <c r="N15" s="120"/>
      <c r="O15" s="120"/>
      <c r="P15" s="120"/>
    </row>
    <row r="16" spans="1:16" ht="15">
      <c r="A16" s="25">
        <v>13</v>
      </c>
      <c r="B16" s="131" t="s">
        <v>143</v>
      </c>
      <c r="C16" s="131" t="s">
        <v>6</v>
      </c>
      <c r="D16" s="131" t="s">
        <v>142</v>
      </c>
      <c r="E16" s="131"/>
      <c r="F16" s="131"/>
      <c r="G16" s="131"/>
      <c r="H16" s="132"/>
      <c r="I16" s="120"/>
      <c r="J16" s="120"/>
      <c r="N16" s="120"/>
      <c r="O16" s="120"/>
      <c r="P16" s="120"/>
    </row>
    <row r="17" spans="1:16" ht="15">
      <c r="A17" s="25">
        <v>14</v>
      </c>
      <c r="B17" s="131" t="s">
        <v>146</v>
      </c>
      <c r="C17" s="131" t="s">
        <v>6</v>
      </c>
      <c r="D17" s="131" t="s">
        <v>139</v>
      </c>
      <c r="E17" s="131"/>
      <c r="F17" s="131"/>
      <c r="G17" s="131"/>
      <c r="H17" s="132"/>
      <c r="I17" s="120"/>
      <c r="J17" s="120"/>
      <c r="N17" s="120"/>
      <c r="O17" s="120"/>
      <c r="P17" s="120"/>
    </row>
    <row r="18" spans="1:16" ht="15">
      <c r="A18" s="25">
        <v>15</v>
      </c>
      <c r="B18" s="131" t="s">
        <v>146</v>
      </c>
      <c r="C18" s="131" t="s">
        <v>6</v>
      </c>
      <c r="D18" s="131" t="s">
        <v>140</v>
      </c>
      <c r="E18" s="131"/>
      <c r="F18" s="131"/>
      <c r="G18" s="131"/>
      <c r="H18" s="132"/>
      <c r="I18" s="120"/>
      <c r="J18" s="120"/>
      <c r="N18" s="120"/>
      <c r="O18" s="120"/>
      <c r="P18" s="120"/>
    </row>
    <row r="19" spans="1:16" ht="15">
      <c r="A19" s="25">
        <v>16</v>
      </c>
      <c r="B19" s="131" t="s">
        <v>146</v>
      </c>
      <c r="C19" s="131" t="s">
        <v>6</v>
      </c>
      <c r="D19" s="131" t="s">
        <v>141</v>
      </c>
      <c r="E19" s="131"/>
      <c r="F19" s="131"/>
      <c r="G19" s="131"/>
      <c r="H19" s="132"/>
      <c r="I19" s="120"/>
      <c r="J19" s="120"/>
      <c r="N19" s="120"/>
      <c r="O19" s="120"/>
      <c r="P19" s="120"/>
    </row>
    <row r="20" spans="1:16" ht="15">
      <c r="A20" s="25">
        <v>17</v>
      </c>
      <c r="B20" s="131" t="s">
        <v>146</v>
      </c>
      <c r="C20" s="131" t="s">
        <v>6</v>
      </c>
      <c r="D20" s="131" t="s">
        <v>142</v>
      </c>
      <c r="E20" s="131"/>
      <c r="F20" s="131"/>
      <c r="G20" s="131"/>
      <c r="H20" s="132"/>
      <c r="I20" s="120"/>
      <c r="J20" s="120"/>
      <c r="N20" s="120"/>
      <c r="O20" s="120"/>
      <c r="P20" s="120"/>
    </row>
    <row r="21" spans="1:16" ht="15">
      <c r="A21" s="25">
        <v>18</v>
      </c>
      <c r="B21" s="131" t="s">
        <v>146</v>
      </c>
      <c r="C21" s="131" t="s">
        <v>6</v>
      </c>
      <c r="D21" s="131" t="s">
        <v>143</v>
      </c>
      <c r="E21" s="131"/>
      <c r="F21" s="131"/>
      <c r="G21" s="131"/>
      <c r="H21" s="132"/>
      <c r="I21" s="120"/>
      <c r="J21" s="120"/>
      <c r="N21" s="120"/>
      <c r="O21" s="120"/>
      <c r="P21" s="120"/>
    </row>
    <row r="22" spans="1:16" ht="15">
      <c r="A22" s="25">
        <v>19</v>
      </c>
      <c r="B22" s="131" t="s">
        <v>146</v>
      </c>
      <c r="C22" s="131" t="s">
        <v>6</v>
      </c>
      <c r="D22" s="131" t="s">
        <v>144</v>
      </c>
      <c r="E22" s="131"/>
      <c r="F22" s="131"/>
      <c r="G22" s="131"/>
      <c r="H22" s="132"/>
      <c r="I22" s="120"/>
      <c r="J22" s="120"/>
      <c r="N22" s="120"/>
      <c r="O22" s="120"/>
      <c r="P22" s="120"/>
    </row>
    <row r="23" spans="1:16" ht="15">
      <c r="A23" s="133">
        <v>20</v>
      </c>
      <c r="B23" s="134" t="s">
        <v>146</v>
      </c>
      <c r="C23" s="134" t="s">
        <v>6</v>
      </c>
      <c r="D23" s="134" t="s">
        <v>141</v>
      </c>
      <c r="E23" s="134" t="s">
        <v>6</v>
      </c>
      <c r="F23" s="134" t="s">
        <v>140</v>
      </c>
      <c r="G23" s="134"/>
      <c r="H23" s="135"/>
      <c r="I23" s="120"/>
      <c r="J23" s="120"/>
      <c r="N23" s="120"/>
      <c r="O23" s="120"/>
      <c r="P23" s="120"/>
    </row>
    <row r="24" spans="1:10" ht="15">
      <c r="A24" s="127">
        <v>21</v>
      </c>
      <c r="B24" s="27" t="s">
        <v>146</v>
      </c>
      <c r="C24" s="27" t="s">
        <v>6</v>
      </c>
      <c r="D24" s="27" t="s">
        <v>142</v>
      </c>
      <c r="E24" s="27" t="s">
        <v>6</v>
      </c>
      <c r="F24" s="27" t="s">
        <v>140</v>
      </c>
      <c r="G24" s="27"/>
      <c r="H24" s="128"/>
      <c r="I24" s="120"/>
      <c r="J24" s="120"/>
    </row>
    <row r="25" spans="1:8" ht="15">
      <c r="A25" s="25">
        <v>22</v>
      </c>
      <c r="B25" s="131" t="s">
        <v>146</v>
      </c>
      <c r="C25" s="131" t="s">
        <v>6</v>
      </c>
      <c r="D25" s="131" t="s">
        <v>142</v>
      </c>
      <c r="E25" s="131" t="s">
        <v>6</v>
      </c>
      <c r="F25" s="131" t="s">
        <v>141</v>
      </c>
      <c r="G25" s="131"/>
      <c r="H25" s="132"/>
    </row>
    <row r="26" spans="1:8" ht="15">
      <c r="A26" s="25">
        <v>23</v>
      </c>
      <c r="B26" s="131" t="s">
        <v>146</v>
      </c>
      <c r="C26" s="131" t="s">
        <v>6</v>
      </c>
      <c r="D26" s="131" t="s">
        <v>145</v>
      </c>
      <c r="E26" s="131"/>
      <c r="F26" s="131"/>
      <c r="G26" s="131"/>
      <c r="H26" s="132"/>
    </row>
    <row r="27" spans="1:8" ht="15">
      <c r="A27" s="25">
        <v>24</v>
      </c>
      <c r="B27" s="131" t="s">
        <v>146</v>
      </c>
      <c r="C27" s="131" t="s">
        <v>6</v>
      </c>
      <c r="D27" s="131" t="s">
        <v>143</v>
      </c>
      <c r="E27" s="131" t="s">
        <v>6</v>
      </c>
      <c r="F27" s="131" t="s">
        <v>142</v>
      </c>
      <c r="G27" s="131"/>
      <c r="H27" s="132"/>
    </row>
    <row r="28" spans="1:8" ht="15">
      <c r="A28" s="25">
        <v>25</v>
      </c>
      <c r="B28" s="131" t="s">
        <v>146</v>
      </c>
      <c r="C28" s="131" t="s">
        <v>6</v>
      </c>
      <c r="D28" s="131" t="s">
        <v>142</v>
      </c>
      <c r="E28" s="131" t="s">
        <v>6</v>
      </c>
      <c r="F28" s="131" t="s">
        <v>141</v>
      </c>
      <c r="G28" s="131" t="s">
        <v>6</v>
      </c>
      <c r="H28" s="132" t="s">
        <v>139</v>
      </c>
    </row>
    <row r="29" spans="1:8" ht="15">
      <c r="A29" s="25">
        <v>26</v>
      </c>
      <c r="B29" s="131" t="s">
        <v>146</v>
      </c>
      <c r="C29" s="131" t="s">
        <v>6</v>
      </c>
      <c r="D29" s="131" t="s">
        <v>142</v>
      </c>
      <c r="E29" s="131" t="s">
        <v>6</v>
      </c>
      <c r="F29" s="131" t="s">
        <v>141</v>
      </c>
      <c r="G29" s="131" t="s">
        <v>6</v>
      </c>
      <c r="H29" s="132" t="s">
        <v>140</v>
      </c>
    </row>
    <row r="30" spans="1:8" ht="15">
      <c r="A30" s="25">
        <v>27</v>
      </c>
      <c r="B30" s="131" t="s">
        <v>146</v>
      </c>
      <c r="C30" s="131" t="s">
        <v>6</v>
      </c>
      <c r="D30" s="131" t="s">
        <v>142</v>
      </c>
      <c r="E30" s="131" t="s">
        <v>6</v>
      </c>
      <c r="F30" s="131" t="s">
        <v>147</v>
      </c>
      <c r="G30" s="131"/>
      <c r="H30" s="132"/>
    </row>
    <row r="31" spans="1:8" ht="15">
      <c r="A31" s="25">
        <v>28</v>
      </c>
      <c r="B31" s="131" t="s">
        <v>146</v>
      </c>
      <c r="C31" s="131" t="s">
        <v>6</v>
      </c>
      <c r="D31" s="131" t="s">
        <v>145</v>
      </c>
      <c r="E31" s="131" t="s">
        <v>6</v>
      </c>
      <c r="F31" s="131" t="s">
        <v>141</v>
      </c>
      <c r="G31" s="131"/>
      <c r="H31" s="132"/>
    </row>
    <row r="32" spans="1:8" ht="15">
      <c r="A32" s="25">
        <v>29</v>
      </c>
      <c r="B32" s="131" t="s">
        <v>146</v>
      </c>
      <c r="C32" s="131" t="s">
        <v>6</v>
      </c>
      <c r="D32" s="131" t="s">
        <v>143</v>
      </c>
      <c r="E32" s="131" t="s">
        <v>6</v>
      </c>
      <c r="F32" s="131" t="s">
        <v>142</v>
      </c>
      <c r="G32" s="131" t="s">
        <v>6</v>
      </c>
      <c r="H32" s="132" t="s">
        <v>141</v>
      </c>
    </row>
    <row r="33" spans="1:8" ht="15">
      <c r="A33" s="133">
        <v>30</v>
      </c>
      <c r="B33" s="134" t="s">
        <v>146</v>
      </c>
      <c r="C33" s="134" t="s">
        <v>6</v>
      </c>
      <c r="D33" s="134" t="s">
        <v>142</v>
      </c>
      <c r="E33" s="134" t="s">
        <v>6</v>
      </c>
      <c r="F33" s="134" t="s">
        <v>141</v>
      </c>
      <c r="G33" s="134" t="s">
        <v>6</v>
      </c>
      <c r="H33" s="135" t="s">
        <v>144</v>
      </c>
    </row>
    <row r="34" spans="1:8" ht="15">
      <c r="A34" s="127">
        <v>31</v>
      </c>
      <c r="B34" s="27" t="s">
        <v>146</v>
      </c>
      <c r="C34" s="27" t="s">
        <v>6</v>
      </c>
      <c r="D34" s="27" t="s">
        <v>142</v>
      </c>
      <c r="E34" s="27" t="s">
        <v>6</v>
      </c>
      <c r="F34" s="27" t="s">
        <v>147</v>
      </c>
      <c r="G34" s="27" t="s">
        <v>6</v>
      </c>
      <c r="H34" s="128" t="s">
        <v>140</v>
      </c>
    </row>
    <row r="35" spans="1:8" ht="15">
      <c r="A35" s="25">
        <v>32</v>
      </c>
      <c r="B35" s="131" t="s">
        <v>146</v>
      </c>
      <c r="C35" s="131" t="s">
        <v>6</v>
      </c>
      <c r="D35" s="131" t="s">
        <v>142</v>
      </c>
      <c r="E35" s="131" t="s">
        <v>6</v>
      </c>
      <c r="F35" s="131" t="s">
        <v>148</v>
      </c>
      <c r="G35" s="131"/>
      <c r="H35" s="132"/>
    </row>
    <row r="36" spans="1:8" ht="15">
      <c r="A36" s="25">
        <v>33</v>
      </c>
      <c r="B36" s="131" t="s">
        <v>146</v>
      </c>
      <c r="C36" s="131" t="s">
        <v>6</v>
      </c>
      <c r="D36" s="131" t="s">
        <v>145</v>
      </c>
      <c r="E36" s="131" t="s">
        <v>6</v>
      </c>
      <c r="F36" s="131" t="s">
        <v>147</v>
      </c>
      <c r="G36" s="131"/>
      <c r="H36" s="132"/>
    </row>
    <row r="37" spans="1:8" ht="15">
      <c r="A37" s="25">
        <v>34</v>
      </c>
      <c r="B37" s="131" t="s">
        <v>146</v>
      </c>
      <c r="C37" s="131" t="s">
        <v>6</v>
      </c>
      <c r="D37" s="131" t="s">
        <v>149</v>
      </c>
      <c r="E37" s="131" t="s">
        <v>6</v>
      </c>
      <c r="F37" s="131" t="s">
        <v>141</v>
      </c>
      <c r="G37" s="131"/>
      <c r="H37" s="132"/>
    </row>
    <row r="38" spans="1:8" ht="15">
      <c r="A38" s="25">
        <v>35</v>
      </c>
      <c r="B38" s="131" t="s">
        <v>146</v>
      </c>
      <c r="C38" s="131" t="s">
        <v>6</v>
      </c>
      <c r="D38" s="131" t="s">
        <v>143</v>
      </c>
      <c r="E38" s="131" t="s">
        <v>6</v>
      </c>
      <c r="F38" s="131" t="s">
        <v>145</v>
      </c>
      <c r="G38" s="131" t="s">
        <v>6</v>
      </c>
      <c r="H38" s="132" t="s">
        <v>141</v>
      </c>
    </row>
    <row r="39" spans="1:8" ht="15">
      <c r="A39" s="25">
        <v>36</v>
      </c>
      <c r="B39" s="131" t="s">
        <v>150</v>
      </c>
      <c r="C39" s="131" t="s">
        <v>6</v>
      </c>
      <c r="D39" s="131" t="s">
        <v>142</v>
      </c>
      <c r="E39" s="131" t="s">
        <v>6</v>
      </c>
      <c r="F39" s="131" t="s">
        <v>141</v>
      </c>
      <c r="G39" s="131" t="s">
        <v>6</v>
      </c>
      <c r="H39" s="132" t="s">
        <v>139</v>
      </c>
    </row>
    <row r="40" spans="1:8" ht="15">
      <c r="A40" s="25">
        <v>37</v>
      </c>
      <c r="B40" s="131" t="s">
        <v>150</v>
      </c>
      <c r="C40" s="131" t="s">
        <v>6</v>
      </c>
      <c r="D40" s="131" t="s">
        <v>142</v>
      </c>
      <c r="E40" s="131" t="s">
        <v>6</v>
      </c>
      <c r="F40" s="131" t="s">
        <v>141</v>
      </c>
      <c r="G40" s="131" t="s">
        <v>6</v>
      </c>
      <c r="H40" s="132" t="s">
        <v>140</v>
      </c>
    </row>
    <row r="41" spans="1:8" ht="15">
      <c r="A41" s="25">
        <v>38</v>
      </c>
      <c r="B41" s="131" t="s">
        <v>150</v>
      </c>
      <c r="C41" s="131" t="s">
        <v>6</v>
      </c>
      <c r="D41" s="131" t="s">
        <v>142</v>
      </c>
      <c r="E41" s="131" t="s">
        <v>6</v>
      </c>
      <c r="F41" s="131" t="s">
        <v>147</v>
      </c>
      <c r="G41" s="131"/>
      <c r="H41" s="132"/>
    </row>
    <row r="42" spans="1:8" ht="15">
      <c r="A42" s="25">
        <v>39</v>
      </c>
      <c r="B42" s="131" t="s">
        <v>150</v>
      </c>
      <c r="C42" s="131" t="s">
        <v>6</v>
      </c>
      <c r="D42" s="131" t="s">
        <v>145</v>
      </c>
      <c r="E42" s="131" t="s">
        <v>6</v>
      </c>
      <c r="F42" s="131" t="s">
        <v>141</v>
      </c>
      <c r="G42" s="131"/>
      <c r="H42" s="132"/>
    </row>
    <row r="43" spans="1:8" ht="15">
      <c r="A43" s="133">
        <v>40</v>
      </c>
      <c r="B43" s="134" t="s">
        <v>150</v>
      </c>
      <c r="C43" s="134" t="s">
        <v>6</v>
      </c>
      <c r="D43" s="134" t="s">
        <v>143</v>
      </c>
      <c r="E43" s="134" t="s">
        <v>6</v>
      </c>
      <c r="F43" s="134" t="s">
        <v>142</v>
      </c>
      <c r="G43" s="134" t="s">
        <v>6</v>
      </c>
      <c r="H43" s="135" t="s">
        <v>141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">
      <selection activeCell="A1" sqref="A1"/>
    </sheetView>
  </sheetViews>
  <sheetFormatPr defaultColWidth="11.00390625" defaultRowHeight="14.25"/>
  <cols>
    <col min="1" max="6" width="12.625" style="1" customWidth="1"/>
    <col min="7" max="8" width="5.625" style="1" customWidth="1"/>
    <col min="9" max="9" width="20.625" style="1" customWidth="1"/>
    <col min="10" max="10" width="5.625" style="1" customWidth="1"/>
    <col min="11" max="11" width="20.625" style="1" customWidth="1"/>
    <col min="12" max="14" width="5.625" style="1" customWidth="1"/>
    <col min="15" max="15" width="20.625" style="1" customWidth="1"/>
    <col min="16" max="22" width="5.625" style="1" customWidth="1"/>
    <col min="23" max="16384" width="11.00390625" style="1" customWidth="1"/>
  </cols>
  <sheetData>
    <row r="1" ht="20.25" customHeight="1">
      <c r="D1" s="2" t="s">
        <v>163</v>
      </c>
    </row>
    <row r="2" ht="15" customHeight="1">
      <c r="D2" s="129"/>
    </row>
    <row r="3" spans="1:13" ht="25.5" customHeight="1">
      <c r="A3" s="136" t="s">
        <v>154</v>
      </c>
      <c r="B3" s="137" t="s">
        <v>155</v>
      </c>
      <c r="C3" s="137" t="s">
        <v>156</v>
      </c>
      <c r="D3" s="137" t="s">
        <v>157</v>
      </c>
      <c r="E3" s="137" t="s">
        <v>158</v>
      </c>
      <c r="F3" s="137" t="s">
        <v>159</v>
      </c>
      <c r="G3" s="120"/>
      <c r="M3" s="120"/>
    </row>
    <row r="4" spans="1:15" s="130" customFormat="1" ht="25.5" customHeight="1">
      <c r="A4" s="138" t="s">
        <v>165</v>
      </c>
      <c r="B4" s="139" t="s">
        <v>160</v>
      </c>
      <c r="C4" s="139" t="s">
        <v>156</v>
      </c>
      <c r="D4" s="139" t="s">
        <v>161</v>
      </c>
      <c r="E4" s="139" t="s">
        <v>162</v>
      </c>
      <c r="F4" s="139" t="s">
        <v>164</v>
      </c>
      <c r="G4" s="129"/>
      <c r="I4" s="129"/>
      <c r="K4" s="129"/>
      <c r="M4" s="129"/>
      <c r="O4" s="129"/>
    </row>
    <row r="5" spans="1:14" ht="25.5" customHeight="1">
      <c r="A5" s="138" t="s">
        <v>174</v>
      </c>
      <c r="B5" s="140"/>
      <c r="C5" s="140"/>
      <c r="D5" s="140"/>
      <c r="E5" s="140"/>
      <c r="F5" s="140"/>
      <c r="G5" s="120"/>
      <c r="H5" s="120"/>
      <c r="L5" s="120"/>
      <c r="M5" s="120"/>
      <c r="N5" s="120"/>
    </row>
    <row r="6" spans="1:14" ht="15">
      <c r="A6" s="41">
        <v>2</v>
      </c>
      <c r="B6" s="141">
        <v>1</v>
      </c>
      <c r="C6" s="142">
        <v>2</v>
      </c>
      <c r="D6" s="142">
        <v>5</v>
      </c>
      <c r="E6" s="142">
        <v>7</v>
      </c>
      <c r="F6" s="143">
        <v>9</v>
      </c>
      <c r="G6" s="120"/>
      <c r="H6" s="120"/>
      <c r="L6" s="120"/>
      <c r="M6" s="120"/>
      <c r="N6" s="120"/>
    </row>
    <row r="7" spans="1:14" ht="15">
      <c r="A7" s="25">
        <v>3</v>
      </c>
      <c r="B7" s="144">
        <v>1</v>
      </c>
      <c r="C7" s="145">
        <v>3</v>
      </c>
      <c r="D7" s="145">
        <v>6</v>
      </c>
      <c r="E7" s="145">
        <v>8</v>
      </c>
      <c r="F7" s="132">
        <v>10</v>
      </c>
      <c r="G7" s="120"/>
      <c r="H7" s="120"/>
      <c r="L7" s="120"/>
      <c r="M7" s="120"/>
      <c r="N7" s="120"/>
    </row>
    <row r="8" spans="1:14" ht="15">
      <c r="A8" s="25">
        <v>4</v>
      </c>
      <c r="B8" s="144">
        <v>1</v>
      </c>
      <c r="C8" s="145">
        <v>4</v>
      </c>
      <c r="D8" s="145">
        <v>7</v>
      </c>
      <c r="E8" s="145">
        <v>10</v>
      </c>
      <c r="F8" s="132">
        <v>12</v>
      </c>
      <c r="G8" s="120"/>
      <c r="H8" s="120"/>
      <c r="L8" s="120"/>
      <c r="M8" s="120"/>
      <c r="N8" s="120"/>
    </row>
    <row r="9" spans="1:14" ht="15">
      <c r="A9" s="25">
        <v>5</v>
      </c>
      <c r="B9" s="144">
        <v>1</v>
      </c>
      <c r="C9" s="145">
        <v>5</v>
      </c>
      <c r="D9" s="145">
        <v>9</v>
      </c>
      <c r="E9" s="145">
        <v>11</v>
      </c>
      <c r="F9" s="132">
        <v>14</v>
      </c>
      <c r="G9" s="120"/>
      <c r="H9" s="120"/>
      <c r="L9" s="120"/>
      <c r="M9" s="120"/>
      <c r="N9" s="120"/>
    </row>
    <row r="10" spans="1:14" ht="15">
      <c r="A10" s="25">
        <v>6</v>
      </c>
      <c r="B10" s="144">
        <v>2</v>
      </c>
      <c r="C10" s="145">
        <v>6</v>
      </c>
      <c r="D10" s="145">
        <v>10</v>
      </c>
      <c r="E10" s="145">
        <v>13</v>
      </c>
      <c r="F10" s="132">
        <v>17</v>
      </c>
      <c r="G10" s="120"/>
      <c r="H10" s="120"/>
      <c r="L10" s="120"/>
      <c r="M10" s="120"/>
      <c r="N10" s="120"/>
    </row>
    <row r="11" spans="1:14" ht="15">
      <c r="A11" s="25">
        <v>7</v>
      </c>
      <c r="B11" s="144">
        <v>2</v>
      </c>
      <c r="C11" s="145">
        <v>7</v>
      </c>
      <c r="D11" s="145">
        <v>12</v>
      </c>
      <c r="E11" s="145">
        <v>15</v>
      </c>
      <c r="F11" s="132">
        <v>19</v>
      </c>
      <c r="G11" s="120"/>
      <c r="H11" s="120"/>
      <c r="L11" s="120"/>
      <c r="M11" s="120"/>
      <c r="N11" s="120"/>
    </row>
    <row r="12" spans="1:14" ht="15">
      <c r="A12" s="25">
        <v>8</v>
      </c>
      <c r="B12" s="144">
        <v>3</v>
      </c>
      <c r="C12" s="145">
        <v>8</v>
      </c>
      <c r="D12" s="145">
        <v>13</v>
      </c>
      <c r="E12" s="145">
        <v>16</v>
      </c>
      <c r="F12" s="132">
        <v>20</v>
      </c>
      <c r="G12" s="120"/>
      <c r="H12" s="120"/>
      <c r="L12" s="120"/>
      <c r="M12" s="120"/>
      <c r="N12" s="120"/>
    </row>
    <row r="13" spans="1:14" ht="15">
      <c r="A13" s="25">
        <v>9</v>
      </c>
      <c r="B13" s="144">
        <v>4</v>
      </c>
      <c r="C13" s="145">
        <v>9</v>
      </c>
      <c r="D13" s="145">
        <v>14</v>
      </c>
      <c r="E13" s="145">
        <v>18</v>
      </c>
      <c r="F13" s="132">
        <v>22</v>
      </c>
      <c r="G13" s="120"/>
      <c r="H13" s="120"/>
      <c r="L13" s="120"/>
      <c r="M13" s="120"/>
      <c r="N13" s="120"/>
    </row>
    <row r="14" spans="1:14" ht="15">
      <c r="A14" s="133">
        <v>10</v>
      </c>
      <c r="B14" s="146">
        <v>5</v>
      </c>
      <c r="C14" s="147">
        <v>10</v>
      </c>
      <c r="D14" s="147">
        <v>15</v>
      </c>
      <c r="E14" s="147">
        <v>19</v>
      </c>
      <c r="F14" s="135">
        <v>24</v>
      </c>
      <c r="G14" s="120"/>
      <c r="H14" s="120"/>
      <c r="L14" s="120"/>
      <c r="M14" s="120"/>
      <c r="N14" s="120"/>
    </row>
    <row r="15" spans="1:14" ht="15">
      <c r="A15" s="127">
        <v>11</v>
      </c>
      <c r="B15" s="148">
        <v>5</v>
      </c>
      <c r="C15" s="149">
        <v>11</v>
      </c>
      <c r="D15" s="149">
        <v>17</v>
      </c>
      <c r="E15" s="149">
        <v>21</v>
      </c>
      <c r="F15" s="128">
        <v>25</v>
      </c>
      <c r="G15" s="120"/>
      <c r="H15" s="120"/>
      <c r="L15" s="120"/>
      <c r="M15" s="120"/>
      <c r="N15" s="120"/>
    </row>
    <row r="16" spans="1:14" ht="15">
      <c r="A16" s="25">
        <v>12</v>
      </c>
      <c r="B16" s="144">
        <v>6</v>
      </c>
      <c r="C16" s="145">
        <v>12</v>
      </c>
      <c r="D16" s="145">
        <v>18</v>
      </c>
      <c r="E16" s="145">
        <v>22</v>
      </c>
      <c r="F16" s="132">
        <v>27</v>
      </c>
      <c r="G16" s="120"/>
      <c r="H16" s="120"/>
      <c r="L16" s="120"/>
      <c r="M16" s="120"/>
      <c r="N16" s="120"/>
    </row>
    <row r="17" spans="1:14" ht="15">
      <c r="A17" s="25">
        <v>13</v>
      </c>
      <c r="B17" s="144">
        <v>6</v>
      </c>
      <c r="C17" s="145">
        <v>13</v>
      </c>
      <c r="D17" s="145">
        <v>20</v>
      </c>
      <c r="E17" s="145">
        <v>24</v>
      </c>
      <c r="F17" s="132">
        <v>29</v>
      </c>
      <c r="G17" s="120"/>
      <c r="H17" s="120"/>
      <c r="L17" s="120"/>
      <c r="M17" s="120"/>
      <c r="N17" s="120"/>
    </row>
    <row r="18" spans="1:14" ht="15">
      <c r="A18" s="25">
        <v>14</v>
      </c>
      <c r="B18" s="144">
        <v>7</v>
      </c>
      <c r="C18" s="145">
        <v>14</v>
      </c>
      <c r="D18" s="145">
        <v>21</v>
      </c>
      <c r="E18" s="145">
        <v>26</v>
      </c>
      <c r="F18" s="132">
        <v>32</v>
      </c>
      <c r="G18" s="120"/>
      <c r="H18" s="120"/>
      <c r="L18" s="120"/>
      <c r="M18" s="120"/>
      <c r="N18" s="120"/>
    </row>
    <row r="19" spans="1:14" ht="15">
      <c r="A19" s="25">
        <v>15</v>
      </c>
      <c r="B19" s="144">
        <v>8</v>
      </c>
      <c r="C19" s="145">
        <v>15</v>
      </c>
      <c r="D19" s="145">
        <v>22</v>
      </c>
      <c r="E19" s="145">
        <v>27</v>
      </c>
      <c r="F19" s="132">
        <v>33</v>
      </c>
      <c r="G19" s="120"/>
      <c r="H19" s="120"/>
      <c r="L19" s="120"/>
      <c r="M19" s="120"/>
      <c r="N19" s="120"/>
    </row>
    <row r="20" spans="1:14" ht="15">
      <c r="A20" s="25">
        <v>16</v>
      </c>
      <c r="B20" s="144">
        <v>8</v>
      </c>
      <c r="C20" s="145">
        <v>16</v>
      </c>
      <c r="D20" s="145">
        <v>24</v>
      </c>
      <c r="E20" s="145">
        <v>29</v>
      </c>
      <c r="F20" s="132">
        <v>35</v>
      </c>
      <c r="G20" s="120"/>
      <c r="H20" s="120"/>
      <c r="L20" s="120"/>
      <c r="M20" s="120"/>
      <c r="N20" s="120"/>
    </row>
    <row r="21" spans="1:14" ht="15">
      <c r="A21" s="25">
        <v>17</v>
      </c>
      <c r="B21" s="144">
        <v>9</v>
      </c>
      <c r="C21" s="145">
        <v>17</v>
      </c>
      <c r="D21" s="145">
        <v>25</v>
      </c>
      <c r="E21" s="145">
        <v>30</v>
      </c>
      <c r="F21" s="132">
        <v>37</v>
      </c>
      <c r="G21" s="120"/>
      <c r="H21" s="120"/>
      <c r="L21" s="120"/>
      <c r="M21" s="120"/>
      <c r="N21" s="120"/>
    </row>
    <row r="22" spans="1:14" ht="15">
      <c r="A22" s="25">
        <v>18</v>
      </c>
      <c r="B22" s="144">
        <v>10</v>
      </c>
      <c r="C22" s="145">
        <v>18</v>
      </c>
      <c r="D22" s="145">
        <v>26</v>
      </c>
      <c r="E22" s="145">
        <v>32</v>
      </c>
      <c r="F22" s="132">
        <v>38</v>
      </c>
      <c r="G22" s="120"/>
      <c r="H22" s="120"/>
      <c r="L22" s="120"/>
      <c r="M22" s="120"/>
      <c r="N22" s="120"/>
    </row>
    <row r="23" spans="1:14" ht="15">
      <c r="A23" s="25">
        <v>19</v>
      </c>
      <c r="B23" s="144">
        <v>11</v>
      </c>
      <c r="C23" s="145">
        <v>19</v>
      </c>
      <c r="D23" s="145">
        <v>27</v>
      </c>
      <c r="E23" s="145">
        <v>33</v>
      </c>
      <c r="F23" s="132">
        <v>39</v>
      </c>
      <c r="G23" s="120"/>
      <c r="H23" s="120"/>
      <c r="L23" s="120"/>
      <c r="M23" s="120"/>
      <c r="N23" s="120"/>
    </row>
    <row r="24" spans="1:8" ht="15">
      <c r="A24" s="133">
        <v>20</v>
      </c>
      <c r="B24" s="146">
        <v>12</v>
      </c>
      <c r="C24" s="147">
        <v>20</v>
      </c>
      <c r="D24" s="147">
        <v>28</v>
      </c>
      <c r="E24" s="147">
        <v>34</v>
      </c>
      <c r="F24" s="135">
        <v>41</v>
      </c>
      <c r="G24" s="120"/>
      <c r="H24" s="120"/>
    </row>
    <row r="25" spans="1:6" ht="15">
      <c r="A25" s="127">
        <v>21</v>
      </c>
      <c r="B25" s="148">
        <v>13</v>
      </c>
      <c r="C25" s="149">
        <v>21</v>
      </c>
      <c r="D25" s="149">
        <v>29</v>
      </c>
      <c r="E25" s="149">
        <v>35</v>
      </c>
      <c r="F25" s="128">
        <v>42</v>
      </c>
    </row>
    <row r="26" spans="1:6" ht="15">
      <c r="A26" s="25">
        <v>22</v>
      </c>
      <c r="B26" s="144">
        <v>13</v>
      </c>
      <c r="C26" s="145">
        <v>22</v>
      </c>
      <c r="D26" s="145">
        <v>31</v>
      </c>
      <c r="E26" s="145">
        <v>37</v>
      </c>
      <c r="F26" s="132">
        <v>44</v>
      </c>
    </row>
    <row r="27" spans="1:6" ht="15">
      <c r="A27" s="25">
        <v>23</v>
      </c>
      <c r="B27" s="144">
        <v>14</v>
      </c>
      <c r="C27" s="145">
        <v>23</v>
      </c>
      <c r="D27" s="145">
        <v>32</v>
      </c>
      <c r="E27" s="145">
        <v>38</v>
      </c>
      <c r="F27" s="132">
        <v>45</v>
      </c>
    </row>
    <row r="28" spans="1:6" ht="15">
      <c r="A28" s="25">
        <v>24</v>
      </c>
      <c r="B28" s="144">
        <v>15</v>
      </c>
      <c r="C28" s="145">
        <v>24</v>
      </c>
      <c r="D28" s="145">
        <v>33</v>
      </c>
      <c r="E28" s="145">
        <v>40</v>
      </c>
      <c r="F28" s="132">
        <v>47</v>
      </c>
    </row>
    <row r="29" spans="1:6" ht="15">
      <c r="A29" s="25">
        <v>25</v>
      </c>
      <c r="B29" s="144">
        <v>16</v>
      </c>
      <c r="C29" s="145">
        <v>25</v>
      </c>
      <c r="D29" s="145">
        <v>34</v>
      </c>
      <c r="E29" s="145">
        <v>41</v>
      </c>
      <c r="F29" s="132">
        <v>48</v>
      </c>
    </row>
    <row r="30" spans="1:6" ht="15">
      <c r="A30" s="25">
        <v>26</v>
      </c>
      <c r="B30" s="144">
        <v>17</v>
      </c>
      <c r="C30" s="145">
        <v>26</v>
      </c>
      <c r="D30" s="145">
        <f aca="true" t="shared" si="0" ref="D30:D38">ROUND(4/3*C30,0)</f>
        <v>35</v>
      </c>
      <c r="E30" s="145">
        <v>42</v>
      </c>
      <c r="F30" s="132">
        <v>49</v>
      </c>
    </row>
    <row r="31" spans="1:6" ht="15">
      <c r="A31" s="25">
        <v>27</v>
      </c>
      <c r="B31" s="144">
        <v>18</v>
      </c>
      <c r="C31" s="145">
        <v>27</v>
      </c>
      <c r="D31" s="145">
        <f t="shared" si="0"/>
        <v>36</v>
      </c>
      <c r="E31" s="145">
        <v>43</v>
      </c>
      <c r="F31" s="132">
        <v>51</v>
      </c>
    </row>
    <row r="32" spans="1:6" ht="15">
      <c r="A32" s="25">
        <v>28</v>
      </c>
      <c r="B32" s="144">
        <v>18</v>
      </c>
      <c r="C32" s="145">
        <v>28</v>
      </c>
      <c r="D32" s="145">
        <v>38</v>
      </c>
      <c r="E32" s="145">
        <v>45</v>
      </c>
      <c r="F32" s="132">
        <v>52</v>
      </c>
    </row>
    <row r="33" spans="1:6" ht="15">
      <c r="A33" s="25">
        <v>29</v>
      </c>
      <c r="B33" s="144">
        <v>19</v>
      </c>
      <c r="C33" s="145">
        <v>29</v>
      </c>
      <c r="D33" s="145">
        <v>40</v>
      </c>
      <c r="E33" s="145">
        <v>47</v>
      </c>
      <c r="F33" s="132">
        <v>54</v>
      </c>
    </row>
    <row r="34" spans="1:6" ht="15">
      <c r="A34" s="133">
        <v>30</v>
      </c>
      <c r="B34" s="146">
        <v>20</v>
      </c>
      <c r="C34" s="147">
        <v>30</v>
      </c>
      <c r="D34" s="147">
        <f t="shared" si="0"/>
        <v>40</v>
      </c>
      <c r="E34" s="147">
        <v>47</v>
      </c>
      <c r="F34" s="135">
        <v>55</v>
      </c>
    </row>
    <row r="35" spans="1:6" ht="15">
      <c r="A35" s="127">
        <v>31</v>
      </c>
      <c r="B35" s="148">
        <v>21</v>
      </c>
      <c r="C35" s="149">
        <v>31</v>
      </c>
      <c r="D35" s="149">
        <f t="shared" si="0"/>
        <v>41</v>
      </c>
      <c r="E35" s="149">
        <v>48</v>
      </c>
      <c r="F35" s="128">
        <v>56</v>
      </c>
    </row>
    <row r="36" spans="1:6" ht="15">
      <c r="A36" s="25">
        <v>32</v>
      </c>
      <c r="B36" s="144">
        <v>22</v>
      </c>
      <c r="C36" s="145">
        <v>32</v>
      </c>
      <c r="D36" s="145">
        <v>42</v>
      </c>
      <c r="E36" s="145">
        <v>49</v>
      </c>
      <c r="F36" s="132">
        <v>58</v>
      </c>
    </row>
    <row r="37" spans="1:6" ht="15">
      <c r="A37" s="25">
        <v>33</v>
      </c>
      <c r="B37" s="144">
        <v>23</v>
      </c>
      <c r="C37" s="145">
        <v>33</v>
      </c>
      <c r="D37" s="145">
        <v>43</v>
      </c>
      <c r="E37" s="145">
        <v>51</v>
      </c>
      <c r="F37" s="132">
        <v>59</v>
      </c>
    </row>
    <row r="38" spans="1:6" ht="15">
      <c r="A38" s="25">
        <v>34</v>
      </c>
      <c r="B38" s="144">
        <v>23</v>
      </c>
      <c r="C38" s="145">
        <v>34</v>
      </c>
      <c r="D38" s="145">
        <f t="shared" si="0"/>
        <v>45</v>
      </c>
      <c r="E38" s="145">
        <v>53</v>
      </c>
      <c r="F38" s="132">
        <v>62</v>
      </c>
    </row>
    <row r="39" spans="1:6" ht="15">
      <c r="A39" s="25">
        <v>35</v>
      </c>
      <c r="B39" s="144">
        <v>24</v>
      </c>
      <c r="C39" s="145">
        <v>35</v>
      </c>
      <c r="D39" s="145">
        <v>46</v>
      </c>
      <c r="E39" s="145">
        <v>53</v>
      </c>
      <c r="F39" s="132">
        <v>62</v>
      </c>
    </row>
    <row r="40" spans="1:6" ht="15">
      <c r="A40" s="25">
        <v>36</v>
      </c>
      <c r="B40" s="144">
        <v>25</v>
      </c>
      <c r="C40" s="145">
        <v>36</v>
      </c>
      <c r="D40" s="145">
        <v>47</v>
      </c>
      <c r="E40" s="145">
        <v>55</v>
      </c>
      <c r="F40" s="132">
        <v>64</v>
      </c>
    </row>
    <row r="41" spans="1:6" ht="15">
      <c r="A41" s="25">
        <v>37</v>
      </c>
      <c r="B41" s="144">
        <v>26</v>
      </c>
      <c r="C41" s="145">
        <v>37</v>
      </c>
      <c r="D41" s="145">
        <v>48</v>
      </c>
      <c r="E41" s="145">
        <v>56</v>
      </c>
      <c r="F41" s="132">
        <v>65</v>
      </c>
    </row>
    <row r="42" spans="1:6" ht="15">
      <c r="A42" s="25">
        <v>38</v>
      </c>
      <c r="B42" s="144">
        <v>26</v>
      </c>
      <c r="C42" s="145">
        <v>38</v>
      </c>
      <c r="D42" s="145">
        <v>50</v>
      </c>
      <c r="E42" s="145">
        <v>58</v>
      </c>
      <c r="F42" s="132">
        <v>67</v>
      </c>
    </row>
    <row r="43" spans="1:6" ht="15">
      <c r="A43" s="25">
        <v>39</v>
      </c>
      <c r="B43" s="144">
        <v>27</v>
      </c>
      <c r="C43" s="145">
        <v>39</v>
      </c>
      <c r="D43" s="145">
        <v>51</v>
      </c>
      <c r="E43" s="145">
        <f>ROUND(1.5*C43,0)</f>
        <v>59</v>
      </c>
      <c r="F43" s="132">
        <v>68</v>
      </c>
    </row>
    <row r="44" spans="1:6" ht="15">
      <c r="A44" s="133">
        <v>40</v>
      </c>
      <c r="B44" s="146">
        <v>28</v>
      </c>
      <c r="C44" s="147">
        <v>40</v>
      </c>
      <c r="D44" s="147">
        <v>52</v>
      </c>
      <c r="E44" s="147">
        <f>ROUND(1.5*C44,0)</f>
        <v>60</v>
      </c>
      <c r="F44" s="135">
        <v>70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"/>
    </sheetView>
  </sheetViews>
  <sheetFormatPr defaultColWidth="11.00390625" defaultRowHeight="14.25"/>
  <cols>
    <col min="1" max="1" width="5.25390625" style="1" customWidth="1"/>
    <col min="2" max="4" width="12.625" style="1" customWidth="1"/>
    <col min="5" max="6" width="5.625" style="1" customWidth="1"/>
    <col min="7" max="7" width="20.625" style="1" customWidth="1"/>
    <col min="8" max="8" width="5.625" style="1" customWidth="1"/>
    <col min="9" max="9" width="20.625" style="1" customWidth="1"/>
    <col min="10" max="12" width="5.625" style="1" customWidth="1"/>
    <col min="13" max="13" width="20.625" style="1" customWidth="1"/>
    <col min="14" max="20" width="5.625" style="1" customWidth="1"/>
    <col min="21" max="16384" width="11.00390625" style="1" customWidth="1"/>
  </cols>
  <sheetData>
    <row r="1" ht="20.25" customHeight="1">
      <c r="C1" s="2" t="s">
        <v>245</v>
      </c>
    </row>
    <row r="2" ht="15" customHeight="1">
      <c r="D2" s="129"/>
    </row>
    <row r="3" spans="1:11" ht="25.5" customHeight="1">
      <c r="A3" s="136" t="s">
        <v>151</v>
      </c>
      <c r="B3" s="137" t="s">
        <v>246</v>
      </c>
      <c r="C3" s="137" t="s">
        <v>247</v>
      </c>
      <c r="D3" s="137" t="s">
        <v>248</v>
      </c>
      <c r="E3" s="120"/>
      <c r="K3" s="120"/>
    </row>
    <row r="4" spans="1:12" ht="15">
      <c r="A4" s="150">
        <v>1</v>
      </c>
      <c r="B4" s="151">
        <v>300</v>
      </c>
      <c r="C4" s="151">
        <v>500</v>
      </c>
      <c r="D4" s="151">
        <v>800</v>
      </c>
      <c r="E4" s="120"/>
      <c r="F4" s="120"/>
      <c r="J4" s="120"/>
      <c r="K4" s="120"/>
      <c r="L4" s="120"/>
    </row>
    <row r="5" spans="1:12" ht="15">
      <c r="A5" s="152">
        <v>2</v>
      </c>
      <c r="B5" s="153">
        <v>500</v>
      </c>
      <c r="C5" s="153">
        <v>800</v>
      </c>
      <c r="D5" s="153">
        <v>1300</v>
      </c>
      <c r="E5" s="120"/>
      <c r="F5" s="120"/>
      <c r="J5" s="120"/>
      <c r="K5" s="120"/>
      <c r="L5" s="120"/>
    </row>
    <row r="6" spans="1:12" ht="15">
      <c r="A6" s="152">
        <v>3</v>
      </c>
      <c r="B6" s="153">
        <f>SUM(B4:B5)</f>
        <v>800</v>
      </c>
      <c r="C6" s="153">
        <f aca="true" t="shared" si="0" ref="C6:D23">SUM(C4:C5)</f>
        <v>1300</v>
      </c>
      <c r="D6" s="153">
        <f t="shared" si="0"/>
        <v>2100</v>
      </c>
      <c r="E6" s="120"/>
      <c r="F6" s="120"/>
      <c r="J6" s="120"/>
      <c r="K6" s="120"/>
      <c r="L6" s="120"/>
    </row>
    <row r="7" spans="1:12" ht="15">
      <c r="A7" s="152">
        <v>4</v>
      </c>
      <c r="B7" s="153">
        <f aca="true" t="shared" si="1" ref="B7:B23">SUM(B5:B6)</f>
        <v>1300</v>
      </c>
      <c r="C7" s="153">
        <f t="shared" si="0"/>
        <v>2100</v>
      </c>
      <c r="D7" s="153">
        <f t="shared" si="0"/>
        <v>3400</v>
      </c>
      <c r="E7" s="120"/>
      <c r="F7" s="120"/>
      <c r="J7" s="120"/>
      <c r="K7" s="120"/>
      <c r="L7" s="120"/>
    </row>
    <row r="8" spans="1:12" ht="15">
      <c r="A8" s="152">
        <v>5</v>
      </c>
      <c r="B8" s="153">
        <f t="shared" si="1"/>
        <v>2100</v>
      </c>
      <c r="C8" s="153">
        <f t="shared" si="0"/>
        <v>3400</v>
      </c>
      <c r="D8" s="153">
        <f t="shared" si="0"/>
        <v>5500</v>
      </c>
      <c r="E8" s="120"/>
      <c r="F8" s="120"/>
      <c r="J8" s="120"/>
      <c r="K8" s="120"/>
      <c r="L8" s="120"/>
    </row>
    <row r="9" spans="1:12" ht="15">
      <c r="A9" s="152">
        <v>6</v>
      </c>
      <c r="B9" s="153">
        <f t="shared" si="1"/>
        <v>3400</v>
      </c>
      <c r="C9" s="153">
        <f t="shared" si="0"/>
        <v>5500</v>
      </c>
      <c r="D9" s="153">
        <f t="shared" si="0"/>
        <v>8900</v>
      </c>
      <c r="E9" s="120"/>
      <c r="F9" s="120"/>
      <c r="J9" s="120"/>
      <c r="K9" s="120"/>
      <c r="L9" s="120"/>
    </row>
    <row r="10" spans="1:12" ht="15">
      <c r="A10" s="152">
        <v>7</v>
      </c>
      <c r="B10" s="153">
        <f t="shared" si="1"/>
        <v>5500</v>
      </c>
      <c r="C10" s="153">
        <f t="shared" si="0"/>
        <v>8900</v>
      </c>
      <c r="D10" s="153">
        <f t="shared" si="0"/>
        <v>14400</v>
      </c>
      <c r="E10" s="120"/>
      <c r="F10" s="120"/>
      <c r="J10" s="120"/>
      <c r="K10" s="120"/>
      <c r="L10" s="120"/>
    </row>
    <row r="11" spans="1:12" ht="15">
      <c r="A11" s="152">
        <v>8</v>
      </c>
      <c r="B11" s="153">
        <f t="shared" si="1"/>
        <v>8900</v>
      </c>
      <c r="C11" s="153">
        <f t="shared" si="0"/>
        <v>14400</v>
      </c>
      <c r="D11" s="153">
        <f t="shared" si="0"/>
        <v>23300</v>
      </c>
      <c r="E11" s="120"/>
      <c r="F11" s="120"/>
      <c r="J11" s="120"/>
      <c r="K11" s="120"/>
      <c r="L11" s="120"/>
    </row>
    <row r="12" spans="1:12" ht="15">
      <c r="A12" s="152">
        <v>9</v>
      </c>
      <c r="B12" s="153">
        <f t="shared" si="1"/>
        <v>14400</v>
      </c>
      <c r="C12" s="153">
        <f t="shared" si="0"/>
        <v>23300</v>
      </c>
      <c r="D12" s="153">
        <f t="shared" si="0"/>
        <v>37700</v>
      </c>
      <c r="E12" s="120"/>
      <c r="F12" s="120"/>
      <c r="J12" s="120"/>
      <c r="K12" s="120"/>
      <c r="L12" s="120"/>
    </row>
    <row r="13" spans="1:12" ht="15">
      <c r="A13" s="154">
        <v>10</v>
      </c>
      <c r="B13" s="155">
        <f t="shared" si="1"/>
        <v>23300</v>
      </c>
      <c r="C13" s="155">
        <f t="shared" si="0"/>
        <v>37700</v>
      </c>
      <c r="D13" s="155">
        <f t="shared" si="0"/>
        <v>61000</v>
      </c>
      <c r="E13" s="120"/>
      <c r="F13" s="120"/>
      <c r="J13" s="120"/>
      <c r="K13" s="120"/>
      <c r="L13" s="120"/>
    </row>
    <row r="14" spans="1:12" ht="15">
      <c r="A14" s="150">
        <v>11</v>
      </c>
      <c r="B14" s="156">
        <f t="shared" si="1"/>
        <v>37700</v>
      </c>
      <c r="C14" s="156">
        <f t="shared" si="0"/>
        <v>61000</v>
      </c>
      <c r="D14" s="156">
        <f t="shared" si="0"/>
        <v>98700</v>
      </c>
      <c r="E14" s="120"/>
      <c r="F14" s="120"/>
      <c r="J14" s="120"/>
      <c r="K14" s="120"/>
      <c r="L14" s="120"/>
    </row>
    <row r="15" spans="1:12" ht="15">
      <c r="A15" s="152">
        <v>12</v>
      </c>
      <c r="B15" s="153">
        <f t="shared" si="1"/>
        <v>61000</v>
      </c>
      <c r="C15" s="153">
        <f t="shared" si="0"/>
        <v>98700</v>
      </c>
      <c r="D15" s="153">
        <f t="shared" si="0"/>
        <v>159700</v>
      </c>
      <c r="E15" s="120"/>
      <c r="F15" s="120"/>
      <c r="J15" s="120"/>
      <c r="K15" s="120"/>
      <c r="L15" s="120"/>
    </row>
    <row r="16" spans="1:12" ht="15">
      <c r="A16" s="152">
        <v>13</v>
      </c>
      <c r="B16" s="153">
        <f t="shared" si="1"/>
        <v>98700</v>
      </c>
      <c r="C16" s="153">
        <f t="shared" si="0"/>
        <v>159700</v>
      </c>
      <c r="D16" s="153">
        <f t="shared" si="0"/>
        <v>258400</v>
      </c>
      <c r="E16" s="120"/>
      <c r="F16" s="120"/>
      <c r="J16" s="120"/>
      <c r="K16" s="120"/>
      <c r="L16" s="120"/>
    </row>
    <row r="17" spans="1:12" ht="15">
      <c r="A17" s="152">
        <v>14</v>
      </c>
      <c r="B17" s="153">
        <f t="shared" si="1"/>
        <v>159700</v>
      </c>
      <c r="C17" s="153">
        <f t="shared" si="0"/>
        <v>258400</v>
      </c>
      <c r="D17" s="153">
        <f t="shared" si="0"/>
        <v>418100</v>
      </c>
      <c r="E17" s="120"/>
      <c r="F17" s="120"/>
      <c r="J17" s="120"/>
      <c r="K17" s="120"/>
      <c r="L17" s="120"/>
    </row>
    <row r="18" spans="1:12" ht="15">
      <c r="A18" s="152">
        <v>15</v>
      </c>
      <c r="B18" s="153">
        <f t="shared" si="1"/>
        <v>258400</v>
      </c>
      <c r="C18" s="153">
        <f t="shared" si="0"/>
        <v>418100</v>
      </c>
      <c r="D18" s="153">
        <f t="shared" si="0"/>
        <v>676500</v>
      </c>
      <c r="E18" s="120"/>
      <c r="F18" s="120"/>
      <c r="J18" s="120"/>
      <c r="K18" s="120"/>
      <c r="L18" s="120"/>
    </row>
    <row r="19" spans="1:12" ht="15">
      <c r="A19" s="152">
        <v>16</v>
      </c>
      <c r="B19" s="153">
        <f t="shared" si="1"/>
        <v>418100</v>
      </c>
      <c r="C19" s="153">
        <f t="shared" si="0"/>
        <v>676500</v>
      </c>
      <c r="D19" s="153">
        <f t="shared" si="0"/>
        <v>1094600</v>
      </c>
      <c r="E19" s="120"/>
      <c r="F19" s="120"/>
      <c r="J19" s="120"/>
      <c r="K19" s="120"/>
      <c r="L19" s="120"/>
    </row>
    <row r="20" spans="1:12" ht="15">
      <c r="A20" s="152">
        <v>17</v>
      </c>
      <c r="B20" s="153">
        <f t="shared" si="1"/>
        <v>676500</v>
      </c>
      <c r="C20" s="153">
        <f t="shared" si="0"/>
        <v>1094600</v>
      </c>
      <c r="D20" s="153">
        <f t="shared" si="0"/>
        <v>1771100</v>
      </c>
      <c r="E20" s="120"/>
      <c r="F20" s="120"/>
      <c r="J20" s="120"/>
      <c r="K20" s="120"/>
      <c r="L20" s="120"/>
    </row>
    <row r="21" spans="1:12" ht="15">
      <c r="A21" s="152">
        <v>18</v>
      </c>
      <c r="B21" s="153">
        <f t="shared" si="1"/>
        <v>1094600</v>
      </c>
      <c r="C21" s="153">
        <f t="shared" si="0"/>
        <v>1771100</v>
      </c>
      <c r="D21" s="153">
        <f t="shared" si="0"/>
        <v>2865700</v>
      </c>
      <c r="E21" s="120"/>
      <c r="F21" s="120"/>
      <c r="J21" s="120"/>
      <c r="K21" s="120"/>
      <c r="L21" s="120"/>
    </row>
    <row r="22" spans="1:6" ht="15">
      <c r="A22" s="152">
        <v>19</v>
      </c>
      <c r="B22" s="153">
        <f t="shared" si="1"/>
        <v>1771100</v>
      </c>
      <c r="C22" s="153">
        <f t="shared" si="0"/>
        <v>2865700</v>
      </c>
      <c r="D22" s="153">
        <f t="shared" si="0"/>
        <v>4636800</v>
      </c>
      <c r="E22" s="120"/>
      <c r="F22" s="120"/>
    </row>
    <row r="23" spans="1:4" ht="15">
      <c r="A23" s="34">
        <v>20</v>
      </c>
      <c r="B23" s="155">
        <f t="shared" si="1"/>
        <v>2865700</v>
      </c>
      <c r="C23" s="155">
        <f t="shared" si="0"/>
        <v>4636800</v>
      </c>
      <c r="D23" s="155">
        <f t="shared" si="0"/>
        <v>7502500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1" sqref="A1"/>
    </sheetView>
  </sheetViews>
  <sheetFormatPr defaultColWidth="11.00390625" defaultRowHeight="14.25"/>
  <cols>
    <col min="1" max="1" width="13.625" style="161" customWidth="1"/>
    <col min="2" max="2" width="18.125" style="161" customWidth="1"/>
    <col min="3" max="3" width="9.375" style="161" customWidth="1"/>
    <col min="4" max="4" width="11.125" style="161" customWidth="1"/>
    <col min="5" max="16384" width="10.00390625" style="161" customWidth="1"/>
  </cols>
  <sheetData>
    <row r="1" spans="1:6" ht="19.5" customHeight="1">
      <c r="A1" s="157" t="s">
        <v>291</v>
      </c>
      <c r="B1" s="158"/>
      <c r="C1" s="159"/>
      <c r="D1" s="159"/>
      <c r="E1" s="157" t="s">
        <v>292</v>
      </c>
      <c r="F1" s="160"/>
    </row>
    <row r="3" spans="1:4" ht="20.25">
      <c r="A3" s="162" t="s">
        <v>286</v>
      </c>
      <c r="B3" s="162" t="s">
        <v>294</v>
      </c>
      <c r="C3" s="162"/>
      <c r="D3" s="162"/>
    </row>
    <row r="4" ht="13.5" thickBot="1"/>
    <row r="5" spans="1:4" ht="30" customHeight="1" thickBot="1">
      <c r="A5" s="157" t="s">
        <v>250</v>
      </c>
      <c r="C5" s="163"/>
      <c r="D5" s="164"/>
    </row>
    <row r="6" ht="13.5" thickBot="1"/>
    <row r="7" spans="1:6" ht="15.75" customHeight="1" thickBot="1">
      <c r="A7" s="165" t="s">
        <v>287</v>
      </c>
      <c r="B7" s="166" t="s">
        <v>289</v>
      </c>
      <c r="C7" s="166" t="s">
        <v>268</v>
      </c>
      <c r="D7" s="166" t="s">
        <v>253</v>
      </c>
      <c r="E7" s="166" t="s">
        <v>169</v>
      </c>
      <c r="F7" s="167" t="s">
        <v>290</v>
      </c>
    </row>
    <row r="8" spans="1:6" ht="15.75" customHeight="1">
      <c r="A8" s="168"/>
      <c r="B8" s="169"/>
      <c r="C8" s="169"/>
      <c r="D8" s="169"/>
      <c r="E8" s="169"/>
      <c r="F8" s="170"/>
    </row>
    <row r="9" spans="1:6" ht="15.75" customHeight="1">
      <c r="A9" s="168"/>
      <c r="B9" s="169"/>
      <c r="C9" s="169"/>
      <c r="D9" s="169"/>
      <c r="E9" s="169"/>
      <c r="F9" s="170"/>
    </row>
    <row r="10" spans="1:6" ht="15.75" customHeight="1">
      <c r="A10" s="168"/>
      <c r="B10" s="169"/>
      <c r="C10" s="169"/>
      <c r="D10" s="169"/>
      <c r="E10" s="169"/>
      <c r="F10" s="170"/>
    </row>
    <row r="11" spans="1:6" ht="15.75" customHeight="1">
      <c r="A11" s="168"/>
      <c r="B11" s="169"/>
      <c r="C11" s="169"/>
      <c r="D11" s="169"/>
      <c r="E11" s="169"/>
      <c r="F11" s="170"/>
    </row>
    <row r="12" spans="1:6" ht="15.75" customHeight="1">
      <c r="A12" s="168"/>
      <c r="B12" s="169"/>
      <c r="C12" s="169"/>
      <c r="D12" s="169"/>
      <c r="E12" s="169"/>
      <c r="F12" s="170"/>
    </row>
    <row r="13" spans="1:6" ht="15.75" customHeight="1">
      <c r="A13" s="168"/>
      <c r="B13" s="169"/>
      <c r="C13" s="169"/>
      <c r="D13" s="169"/>
      <c r="E13" s="169"/>
      <c r="F13" s="170"/>
    </row>
    <row r="14" spans="1:6" ht="15.75" customHeight="1">
      <c r="A14" s="168"/>
      <c r="B14" s="169"/>
      <c r="C14" s="169"/>
      <c r="D14" s="169"/>
      <c r="E14" s="169"/>
      <c r="F14" s="170"/>
    </row>
    <row r="15" spans="1:6" ht="15.75" customHeight="1" thickBot="1">
      <c r="A15" s="171"/>
      <c r="B15" s="172"/>
      <c r="C15" s="172"/>
      <c r="D15" s="172"/>
      <c r="E15" s="172"/>
      <c r="F15" s="173"/>
    </row>
    <row r="16" spans="1:6" ht="15.75" customHeight="1" thickBot="1">
      <c r="A16" s="174"/>
      <c r="B16" s="174"/>
      <c r="C16" s="174"/>
      <c r="D16" s="174"/>
      <c r="E16" s="174"/>
      <c r="F16" s="174"/>
    </row>
    <row r="17" spans="1:6" ht="15.75" customHeight="1" thickBot="1">
      <c r="A17" s="165" t="s">
        <v>288</v>
      </c>
      <c r="B17" s="166" t="s">
        <v>289</v>
      </c>
      <c r="C17" s="166" t="s">
        <v>268</v>
      </c>
      <c r="D17" s="166" t="s">
        <v>253</v>
      </c>
      <c r="E17" s="166" t="s">
        <v>169</v>
      </c>
      <c r="F17" s="167" t="s">
        <v>290</v>
      </c>
    </row>
    <row r="18" spans="1:6" ht="15.75" customHeight="1">
      <c r="A18" s="175"/>
      <c r="B18" s="169"/>
      <c r="C18" s="169"/>
      <c r="D18" s="169"/>
      <c r="E18" s="169"/>
      <c r="F18" s="170"/>
    </row>
    <row r="19" spans="1:6" ht="15.75" customHeight="1">
      <c r="A19" s="176"/>
      <c r="B19" s="177"/>
      <c r="C19" s="177"/>
      <c r="D19" s="177"/>
      <c r="E19" s="177"/>
      <c r="F19" s="178"/>
    </row>
    <row r="20" spans="1:6" ht="15.75" customHeight="1">
      <c r="A20" s="176"/>
      <c r="B20" s="177"/>
      <c r="C20" s="177"/>
      <c r="D20" s="177"/>
      <c r="E20" s="177"/>
      <c r="F20" s="178"/>
    </row>
    <row r="21" spans="1:6" ht="15.75" customHeight="1">
      <c r="A21" s="176"/>
      <c r="B21" s="177"/>
      <c r="C21" s="177"/>
      <c r="D21" s="177"/>
      <c r="E21" s="177"/>
      <c r="F21" s="178"/>
    </row>
    <row r="22" spans="1:6" ht="15.75" customHeight="1" thickBot="1">
      <c r="A22" s="179"/>
      <c r="B22" s="172"/>
      <c r="C22" s="172"/>
      <c r="D22" s="172"/>
      <c r="E22" s="172"/>
      <c r="F22" s="173"/>
    </row>
    <row r="23" spans="1:6" ht="15.75" customHeight="1" thickBot="1">
      <c r="A23" s="174"/>
      <c r="B23" s="174"/>
      <c r="C23" s="174"/>
      <c r="D23" s="174"/>
      <c r="E23" s="174"/>
      <c r="F23" s="174"/>
    </row>
    <row r="24" spans="1:6" ht="15.75" customHeight="1" thickBot="1">
      <c r="A24" s="165" t="s">
        <v>270</v>
      </c>
      <c r="B24" s="166" t="s">
        <v>289</v>
      </c>
      <c r="C24" s="166" t="s">
        <v>268</v>
      </c>
      <c r="D24" s="166" t="s">
        <v>253</v>
      </c>
      <c r="E24" s="166" t="s">
        <v>169</v>
      </c>
      <c r="F24" s="167" t="s">
        <v>290</v>
      </c>
    </row>
    <row r="25" spans="1:6" ht="15.75" customHeight="1">
      <c r="A25" s="180"/>
      <c r="B25" s="181"/>
      <c r="C25" s="181"/>
      <c r="D25" s="181"/>
      <c r="E25" s="181"/>
      <c r="F25" s="182"/>
    </row>
    <row r="26" spans="1:6" ht="15.75" customHeight="1">
      <c r="A26" s="180"/>
      <c r="B26" s="181"/>
      <c r="C26" s="181"/>
      <c r="D26" s="181"/>
      <c r="E26" s="181"/>
      <c r="F26" s="182"/>
    </row>
    <row r="27" spans="1:6" ht="15.75" customHeight="1">
      <c r="A27" s="180"/>
      <c r="B27" s="181"/>
      <c r="C27" s="181"/>
      <c r="D27" s="181"/>
      <c r="E27" s="181"/>
      <c r="F27" s="182"/>
    </row>
    <row r="28" spans="1:6" ht="15.75" customHeight="1">
      <c r="A28" s="180"/>
      <c r="B28" s="181"/>
      <c r="C28" s="181"/>
      <c r="D28" s="181"/>
      <c r="E28" s="181"/>
      <c r="F28" s="182"/>
    </row>
    <row r="29" spans="1:6" ht="15.75" customHeight="1">
      <c r="A29" s="180"/>
      <c r="B29" s="181"/>
      <c r="C29" s="181"/>
      <c r="D29" s="181"/>
      <c r="E29" s="181"/>
      <c r="F29" s="182"/>
    </row>
    <row r="30" spans="1:6" ht="15.75" customHeight="1">
      <c r="A30" s="180"/>
      <c r="B30" s="181"/>
      <c r="C30" s="181"/>
      <c r="D30" s="181"/>
      <c r="E30" s="181"/>
      <c r="F30" s="182"/>
    </row>
    <row r="31" spans="1:6" ht="15.75" customHeight="1">
      <c r="A31" s="180"/>
      <c r="B31" s="181"/>
      <c r="C31" s="181"/>
      <c r="D31" s="181"/>
      <c r="E31" s="181"/>
      <c r="F31" s="182"/>
    </row>
    <row r="32" spans="1:6" ht="15.75" customHeight="1">
      <c r="A32" s="180"/>
      <c r="B32" s="181"/>
      <c r="C32" s="181"/>
      <c r="D32" s="181"/>
      <c r="E32" s="181"/>
      <c r="F32" s="182"/>
    </row>
    <row r="33" spans="1:6" ht="15.75" customHeight="1">
      <c r="A33" s="180"/>
      <c r="B33" s="181"/>
      <c r="C33" s="181"/>
      <c r="D33" s="181"/>
      <c r="E33" s="181"/>
      <c r="F33" s="182"/>
    </row>
    <row r="34" spans="1:6" ht="15.75" customHeight="1">
      <c r="A34" s="180"/>
      <c r="B34" s="181"/>
      <c r="C34" s="181"/>
      <c r="D34" s="181"/>
      <c r="E34" s="181"/>
      <c r="F34" s="182"/>
    </row>
    <row r="35" spans="1:6" ht="15.75" customHeight="1">
      <c r="A35" s="180"/>
      <c r="B35" s="181"/>
      <c r="C35" s="181"/>
      <c r="D35" s="181"/>
      <c r="E35" s="181"/>
      <c r="F35" s="182"/>
    </row>
    <row r="36" spans="1:6" ht="15.75" customHeight="1">
      <c r="A36" s="180"/>
      <c r="B36" s="181"/>
      <c r="C36" s="181"/>
      <c r="D36" s="181"/>
      <c r="E36" s="181"/>
      <c r="F36" s="182"/>
    </row>
    <row r="37" spans="1:6" ht="15.75" customHeight="1">
      <c r="A37" s="180"/>
      <c r="B37" s="181"/>
      <c r="C37" s="181"/>
      <c r="D37" s="181"/>
      <c r="E37" s="181"/>
      <c r="F37" s="182"/>
    </row>
    <row r="38" spans="1:6" ht="15.75" customHeight="1">
      <c r="A38" s="180"/>
      <c r="B38" s="181"/>
      <c r="C38" s="181"/>
      <c r="D38" s="181"/>
      <c r="E38" s="181"/>
      <c r="F38" s="182"/>
    </row>
    <row r="39" spans="1:6" ht="15.75" customHeight="1">
      <c r="A39" s="180"/>
      <c r="B39" s="181"/>
      <c r="C39" s="181"/>
      <c r="D39" s="181"/>
      <c r="E39" s="181"/>
      <c r="F39" s="182"/>
    </row>
    <row r="40" spans="1:6" ht="15.75" customHeight="1">
      <c r="A40" s="180"/>
      <c r="B40" s="181"/>
      <c r="C40" s="181"/>
      <c r="D40" s="181"/>
      <c r="E40" s="181"/>
      <c r="F40" s="182"/>
    </row>
    <row r="41" spans="1:6" ht="15.75" customHeight="1">
      <c r="A41" s="180"/>
      <c r="B41" s="181"/>
      <c r="C41" s="181"/>
      <c r="D41" s="181"/>
      <c r="E41" s="181"/>
      <c r="F41" s="182"/>
    </row>
    <row r="42" spans="1:6" ht="15.75" customHeight="1">
      <c r="A42" s="180"/>
      <c r="B42" s="181"/>
      <c r="C42" s="181"/>
      <c r="D42" s="181"/>
      <c r="E42" s="181"/>
      <c r="F42" s="182"/>
    </row>
    <row r="43" spans="1:6" ht="15.75" customHeight="1">
      <c r="A43" s="180"/>
      <c r="B43" s="181"/>
      <c r="C43" s="181"/>
      <c r="D43" s="181"/>
      <c r="E43" s="181"/>
      <c r="F43" s="182"/>
    </row>
    <row r="44" spans="1:6" ht="15.75" customHeight="1">
      <c r="A44" s="180"/>
      <c r="B44" s="181"/>
      <c r="C44" s="181"/>
      <c r="D44" s="181"/>
      <c r="E44" s="181"/>
      <c r="F44" s="182"/>
    </row>
    <row r="45" spans="1:6" ht="15.75" customHeight="1">
      <c r="A45" s="180"/>
      <c r="B45" s="181"/>
      <c r="C45" s="181"/>
      <c r="D45" s="181"/>
      <c r="E45" s="181"/>
      <c r="F45" s="182"/>
    </row>
    <row r="46" spans="1:6" ht="15.75" customHeight="1">
      <c r="A46" s="180"/>
      <c r="B46" s="181"/>
      <c r="C46" s="181"/>
      <c r="D46" s="181"/>
      <c r="E46" s="181"/>
      <c r="F46" s="182"/>
    </row>
    <row r="47" spans="1:6" ht="15.75" customHeight="1">
      <c r="A47" s="180"/>
      <c r="B47" s="181"/>
      <c r="C47" s="181"/>
      <c r="D47" s="181"/>
      <c r="E47" s="181"/>
      <c r="F47" s="182"/>
    </row>
    <row r="48" spans="1:6" ht="15.75" customHeight="1" thickBot="1">
      <c r="A48" s="183"/>
      <c r="B48" s="184"/>
      <c r="C48" s="184"/>
      <c r="D48" s="184"/>
      <c r="E48" s="184"/>
      <c r="F48" s="185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</sheetData>
  <printOptions horizontalCentered="1" verticalCentered="1"/>
  <pageMargins left="0.984251968503937" right="0.7874015748031497" top="0.3937007874015748" bottom="0.3937007874015748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I14" sqref="I14"/>
    </sheetView>
  </sheetViews>
  <sheetFormatPr defaultColWidth="11.00390625" defaultRowHeight="14.25"/>
  <cols>
    <col min="1" max="1" width="14.625" style="1" customWidth="1"/>
    <col min="2" max="2" width="6.125" style="1" customWidth="1"/>
    <col min="3" max="3" width="2.625" style="1" customWidth="1"/>
    <col min="4" max="4" width="6.125" style="1" customWidth="1"/>
    <col min="5" max="5" width="2.625" style="1" customWidth="1"/>
    <col min="6" max="6" width="6.125" style="1" customWidth="1"/>
    <col min="7" max="7" width="2.625" style="1" customWidth="1"/>
    <col min="8" max="8" width="14.625" style="1" customWidth="1"/>
    <col min="9" max="9" width="6.125" style="1" customWidth="1"/>
    <col min="10" max="10" width="2.625" style="1" customWidth="1"/>
    <col min="11" max="11" width="6.125" style="1" customWidth="1"/>
    <col min="12" max="12" width="2.625" style="1" customWidth="1"/>
    <col min="13" max="13" width="6.125" style="1" customWidth="1"/>
    <col min="14" max="16384" width="11.00390625" style="1" customWidth="1"/>
  </cols>
  <sheetData>
    <row r="1" ht="20.25" customHeight="1">
      <c r="G1" s="2" t="s">
        <v>295</v>
      </c>
    </row>
    <row r="2" spans="1:13" ht="12" customHeight="1" thickBo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5" customHeight="1" thickBot="1">
      <c r="A3" s="186" t="s">
        <v>271</v>
      </c>
      <c r="B3" s="187"/>
      <c r="C3" s="188"/>
      <c r="D3" s="188"/>
      <c r="E3" s="188"/>
      <c r="F3" s="188"/>
      <c r="G3" s="188"/>
      <c r="H3" s="188"/>
      <c r="I3" s="189" t="s">
        <v>274</v>
      </c>
      <c r="J3" s="190"/>
      <c r="K3" s="191"/>
      <c r="L3" s="191"/>
      <c r="M3" s="192"/>
    </row>
    <row r="4" spans="1:13" ht="9.75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5" spans="1:13" s="3" customFormat="1" ht="12" customHeight="1">
      <c r="A5" s="193" t="s">
        <v>1</v>
      </c>
      <c r="B5" s="193"/>
      <c r="C5" s="193"/>
      <c r="D5" s="193"/>
      <c r="E5" s="193" t="s">
        <v>80</v>
      </c>
      <c r="F5" s="193"/>
      <c r="G5" s="194"/>
      <c r="H5" s="194"/>
      <c r="I5" s="194"/>
      <c r="J5" s="193"/>
      <c r="K5" s="193" t="s">
        <v>2</v>
      </c>
      <c r="L5" s="193"/>
      <c r="M5" s="195"/>
    </row>
    <row r="6" spans="1:13" s="3" customFormat="1" ht="12" customHeight="1">
      <c r="A6" s="193"/>
      <c r="B6" s="196"/>
      <c r="C6" s="193"/>
      <c r="D6" s="193"/>
      <c r="E6" s="193"/>
      <c r="F6" s="193"/>
      <c r="G6" s="197"/>
      <c r="H6" s="194"/>
      <c r="I6" s="194"/>
      <c r="J6" s="193"/>
      <c r="K6" s="193"/>
      <c r="L6" s="193"/>
      <c r="M6" s="195"/>
    </row>
    <row r="7" spans="1:13" s="3" customFormat="1" ht="12" customHeight="1">
      <c r="A7" s="198" t="s">
        <v>244</v>
      </c>
      <c r="B7" s="199">
        <f>8+(M5-1)*2+2*(M6+M7)-SUM(D10:D13)-SUM(K10:K13)</f>
        <v>6</v>
      </c>
      <c r="C7" s="193"/>
      <c r="D7" s="193"/>
      <c r="E7" s="193"/>
      <c r="F7" s="193"/>
      <c r="G7" s="194"/>
      <c r="H7" s="194"/>
      <c r="I7" s="194"/>
      <c r="J7" s="193"/>
      <c r="K7" s="193"/>
      <c r="L7" s="193"/>
      <c r="M7" s="195"/>
    </row>
    <row r="8" spans="1:13" s="3" customFormat="1" ht="12" customHeight="1">
      <c r="A8" s="198"/>
      <c r="B8" s="199"/>
      <c r="C8" s="193"/>
      <c r="D8" s="193"/>
      <c r="E8" s="193"/>
      <c r="F8" s="193"/>
      <c r="G8" s="200"/>
      <c r="H8" s="200"/>
      <c r="I8" s="200"/>
      <c r="J8" s="193"/>
      <c r="K8" s="193"/>
      <c r="L8" s="193"/>
      <c r="M8" s="201"/>
    </row>
    <row r="9" spans="1:13" ht="12" customHeight="1">
      <c r="A9" s="136" t="s">
        <v>281</v>
      </c>
      <c r="B9" s="202" t="s">
        <v>278</v>
      </c>
      <c r="C9" s="197"/>
      <c r="D9" s="203" t="s">
        <v>279</v>
      </c>
      <c r="E9" s="197"/>
      <c r="F9" s="204" t="s">
        <v>175</v>
      </c>
      <c r="G9" s="201"/>
      <c r="H9" s="136" t="s">
        <v>280</v>
      </c>
      <c r="I9" s="202" t="s">
        <v>278</v>
      </c>
      <c r="J9" s="197"/>
      <c r="K9" s="203" t="s">
        <v>279</v>
      </c>
      <c r="L9" s="197"/>
      <c r="M9" s="204" t="s">
        <v>175</v>
      </c>
    </row>
    <row r="10" spans="1:13" ht="12" customHeight="1">
      <c r="A10" s="205" t="s">
        <v>5</v>
      </c>
      <c r="B10" s="206">
        <f>IF(B5="Queyel",9,IF(B5="Denus",6,IF(B5="Oosh",6,IF(B5="Zsakiizs",5,8))))</f>
        <v>8</v>
      </c>
      <c r="C10" s="207" t="s">
        <v>6</v>
      </c>
      <c r="D10" s="207"/>
      <c r="E10" s="207" t="s">
        <v>7</v>
      </c>
      <c r="F10" s="208">
        <f>SUM(B10:E10)</f>
        <v>8</v>
      </c>
      <c r="G10" s="201"/>
      <c r="H10" s="205" t="s">
        <v>8</v>
      </c>
      <c r="I10" s="206">
        <f>IF(B5="Chirim",7,IF(B5="Denus",10,8))</f>
        <v>8</v>
      </c>
      <c r="J10" s="207" t="s">
        <v>6</v>
      </c>
      <c r="K10" s="207"/>
      <c r="L10" s="207" t="s">
        <v>7</v>
      </c>
      <c r="M10" s="208">
        <f>SUM(I10:L10)</f>
        <v>8</v>
      </c>
    </row>
    <row r="11" spans="1:13" ht="12" customHeight="1">
      <c r="A11" s="209" t="s">
        <v>9</v>
      </c>
      <c r="B11" s="210">
        <f>IF(B5="Chirim",9,IF(B5="Ioa",6,8))</f>
        <v>8</v>
      </c>
      <c r="C11" s="211" t="s">
        <v>6</v>
      </c>
      <c r="D11" s="211"/>
      <c r="E11" s="211" t="s">
        <v>7</v>
      </c>
      <c r="F11" s="212">
        <f>SUM(B11:E11)</f>
        <v>8</v>
      </c>
      <c r="G11" s="201"/>
      <c r="H11" s="209" t="s">
        <v>10</v>
      </c>
      <c r="I11" s="210">
        <f>IF(B5="K!ktlk!ttg",7,8)</f>
        <v>8</v>
      </c>
      <c r="J11" s="211" t="s">
        <v>6</v>
      </c>
      <c r="K11" s="211"/>
      <c r="L11" s="211" t="s">
        <v>7</v>
      </c>
      <c r="M11" s="212">
        <f>SUM(I11:L11)</f>
        <v>8</v>
      </c>
    </row>
    <row r="12" spans="1:13" ht="12" customHeight="1">
      <c r="A12" s="209" t="s">
        <v>11</v>
      </c>
      <c r="B12" s="210">
        <f>IF(B5="Shajog",9,IF(B5="Zsakiizs",9,IF(B5="Wandler",6,IF(B5="Oosh",9,8))))</f>
        <v>8</v>
      </c>
      <c r="C12" s="211" t="s">
        <v>6</v>
      </c>
      <c r="D12" s="211"/>
      <c r="E12" s="211" t="s">
        <v>7</v>
      </c>
      <c r="F12" s="212">
        <f>SUM(B12:D12)</f>
        <v>8</v>
      </c>
      <c r="G12" s="201"/>
      <c r="H12" s="209" t="s">
        <v>12</v>
      </c>
      <c r="I12" s="210">
        <f>IF(B5="Oosh",9,IF(B5="K!ktlk!ttg",10,IF(B5="Wandler",10,IF(B5="Queyel",6,8))))</f>
        <v>8</v>
      </c>
      <c r="J12" s="211" t="s">
        <v>6</v>
      </c>
      <c r="K12" s="211"/>
      <c r="L12" s="211" t="s">
        <v>7</v>
      </c>
      <c r="M12" s="212">
        <f>SUM(I12:L12)</f>
        <v>8</v>
      </c>
    </row>
    <row r="13" spans="1:13" ht="12" customHeight="1">
      <c r="A13" s="213" t="s">
        <v>13</v>
      </c>
      <c r="B13" s="214">
        <f>IF(B5="Ioa",10,IF(B5="Queyel",9,8))</f>
        <v>8</v>
      </c>
      <c r="C13" s="215" t="s">
        <v>6</v>
      </c>
      <c r="D13" s="215"/>
      <c r="E13" s="215" t="s">
        <v>7</v>
      </c>
      <c r="F13" s="216">
        <f>SUM(B13:E13)</f>
        <v>8</v>
      </c>
      <c r="G13" s="201"/>
      <c r="H13" s="213" t="s">
        <v>14</v>
      </c>
      <c r="I13" s="214">
        <f>IF(B5="Shajog",7,IF(B5="K!ktlk!ttg",7,IF(B5="Zsakiizs",10,8)))</f>
        <v>8</v>
      </c>
      <c r="J13" s="215" t="s">
        <v>6</v>
      </c>
      <c r="K13" s="215"/>
      <c r="L13" s="215" t="s">
        <v>7</v>
      </c>
      <c r="M13" s="216">
        <f>SUM(I13:L13)</f>
        <v>8</v>
      </c>
    </row>
    <row r="14" spans="1:13" ht="12" customHeight="1">
      <c r="A14" s="200"/>
      <c r="B14" s="201"/>
      <c r="C14" s="201"/>
      <c r="D14" s="201"/>
      <c r="E14" s="201"/>
      <c r="F14" s="201"/>
      <c r="G14" s="201"/>
      <c r="H14" s="200"/>
      <c r="I14" s="201"/>
      <c r="J14" s="201"/>
      <c r="K14" s="201"/>
      <c r="L14" s="201"/>
      <c r="M14" s="201"/>
    </row>
    <row r="15" spans="1:13" ht="12" customHeight="1">
      <c r="A15" s="195" t="s">
        <v>168</v>
      </c>
      <c r="B15" s="202" t="s">
        <v>278</v>
      </c>
      <c r="C15" s="217"/>
      <c r="D15" s="217" t="s">
        <v>169</v>
      </c>
      <c r="E15" s="217"/>
      <c r="F15" s="204" t="s">
        <v>170</v>
      </c>
      <c r="G15" s="201"/>
      <c r="H15" s="195" t="s">
        <v>177</v>
      </c>
      <c r="I15" s="202" t="s">
        <v>3</v>
      </c>
      <c r="J15" s="217"/>
      <c r="K15" s="217" t="s">
        <v>169</v>
      </c>
      <c r="L15" s="217"/>
      <c r="M15" s="204" t="s">
        <v>170</v>
      </c>
    </row>
    <row r="16" spans="1:13" ht="12" customHeight="1">
      <c r="A16" s="218" t="s">
        <v>171</v>
      </c>
      <c r="B16" s="42">
        <f>IF(OR(G5="Diener des Netzes (k)",G5="Hüter",G5="Ishasa",G5="Simas Glut",G5="Sänger"),INT(((F12+F13+M13)+16)/7)+1+M5,(IF(OR(G6="Diener des Netzes (k)",G6="Hüter",G6="Ishasa",G6="Simas Glut",G6="Sänger"),INT(((F12+F13+M13)+16)/7)+1+M6,(IF(OR(G7="Diener des Netzes (k)",G7="Hüter",G7="Ishasa",G7="Simas Glut",G7="Sänger"),INT(((F12+F13+M13)+16)/7)+1+M7,INT(((F12+F13+M13)+16)/7)+1)))))</f>
        <v>6</v>
      </c>
      <c r="C16" s="207" t="s">
        <v>6</v>
      </c>
      <c r="D16" s="207"/>
      <c r="E16" s="207" t="s">
        <v>7</v>
      </c>
      <c r="F16" s="208">
        <f>B16+D16</f>
        <v>6</v>
      </c>
      <c r="G16" s="201"/>
      <c r="H16" s="218" t="s">
        <v>171</v>
      </c>
      <c r="I16" s="206">
        <f>IF(B5="Queyel",4,IF(B5="Shajog",2,IF(B5="Zsakiizs",1,0)))</f>
        <v>0</v>
      </c>
      <c r="J16" s="207" t="s">
        <v>6</v>
      </c>
      <c r="K16" s="207"/>
      <c r="L16" s="207" t="s">
        <v>7</v>
      </c>
      <c r="M16" s="208">
        <f>I16+K16</f>
        <v>0</v>
      </c>
    </row>
    <row r="17" spans="1:13" ht="12" customHeight="1">
      <c r="A17" s="138" t="s">
        <v>172</v>
      </c>
      <c r="B17" s="219">
        <f>INT((M10+M11+M13+16)/7+1)</f>
        <v>6</v>
      </c>
      <c r="C17" s="220" t="s">
        <v>6</v>
      </c>
      <c r="D17" s="220"/>
      <c r="E17" s="220" t="s">
        <v>7</v>
      </c>
      <c r="F17" s="221">
        <f>B17+D17</f>
        <v>6</v>
      </c>
      <c r="G17" s="201"/>
      <c r="H17" s="138" t="s">
        <v>172</v>
      </c>
      <c r="I17" s="219">
        <f>ROUND((M10+M13)/2,0)-8</f>
        <v>0</v>
      </c>
      <c r="J17" s="220" t="s">
        <v>6</v>
      </c>
      <c r="K17" s="220"/>
      <c r="L17" s="220" t="s">
        <v>7</v>
      </c>
      <c r="M17" s="221">
        <f>I17+K17</f>
        <v>0</v>
      </c>
    </row>
    <row r="18" spans="1:13" ht="12" customHeight="1">
      <c r="A18" s="74"/>
      <c r="B18" s="201"/>
      <c r="C18" s="201"/>
      <c r="D18" s="201"/>
      <c r="E18" s="201"/>
      <c r="F18" s="222"/>
      <c r="G18" s="201"/>
      <c r="H18" s="74"/>
      <c r="I18" s="201"/>
      <c r="J18" s="201"/>
      <c r="K18" s="201"/>
      <c r="L18" s="201"/>
      <c r="M18" s="222"/>
    </row>
    <row r="19" spans="1:13" ht="12" customHeight="1" thickBot="1">
      <c r="A19" s="195"/>
      <c r="B19" s="223" t="s">
        <v>180</v>
      </c>
      <c r="C19" s="217"/>
      <c r="D19" s="224" t="s">
        <v>181</v>
      </c>
      <c r="E19" s="193"/>
      <c r="F19" s="193"/>
      <c r="G19" s="199"/>
      <c r="H19" s="225"/>
      <c r="I19" s="226" t="s">
        <v>251</v>
      </c>
      <c r="J19" s="224"/>
      <c r="K19" s="227"/>
      <c r="L19" s="228" t="s">
        <v>179</v>
      </c>
      <c r="M19" s="229"/>
    </row>
    <row r="20" spans="1:13" ht="12" customHeight="1" thickBot="1">
      <c r="A20" s="230" t="s">
        <v>176</v>
      </c>
      <c r="B20" s="207">
        <f>ROUND(3*(F12+10),0)</f>
        <v>54</v>
      </c>
      <c r="C20" s="231" t="s">
        <v>183</v>
      </c>
      <c r="D20" s="232">
        <f>ROUND(B20/2,0)</f>
        <v>27</v>
      </c>
      <c r="E20" s="193"/>
      <c r="F20" s="193"/>
      <c r="G20" s="199"/>
      <c r="H20" s="233" t="s">
        <v>178</v>
      </c>
      <c r="I20" s="234">
        <f>F11+15+3*(M5+M6+M7)</f>
        <v>23</v>
      </c>
      <c r="J20" s="220"/>
      <c r="K20" s="235"/>
      <c r="L20" s="236"/>
      <c r="M20" s="237"/>
    </row>
    <row r="21" spans="1:13" ht="12" customHeight="1" thickBot="1">
      <c r="A21" s="213">
        <f>IF(B5="Zsakiizs","Flugleistung",IF(B5="Chirim","Flugleistung",IF(B5="Shajog","Flugleistung","")))</f>
      </c>
      <c r="B21" s="215">
        <f>IF(B5="Zsakiizs",ROUND(B20*1.5,0),IF(B5="Chirim",ROUND(B20*1.5,0),IF(B5="Shajog",ROUND(B20*1.5,0),"")))</f>
      </c>
      <c r="C21" s="215">
        <f>IF(B5="Zsakiizs","/",IF(B5="Chirim","/",IF(B5="Shajog","/","")))</f>
      </c>
      <c r="D21" s="238">
        <f>IF(B5="Zsakiizs",ROUND(B21/2,0),IF(B5="Chirim",ROUND(B21/2,0),IF(B5="Shajog",ROUND(B21/2,0),"")))</f>
      </c>
      <c r="E21" s="193"/>
      <c r="F21" s="193"/>
      <c r="G21" s="199"/>
      <c r="H21" s="233" t="s">
        <v>182</v>
      </c>
      <c r="I21" s="234">
        <f>ROUND(I20/5,0)</f>
        <v>5</v>
      </c>
      <c r="J21" s="239"/>
      <c r="K21" s="72" t="s">
        <v>243</v>
      </c>
      <c r="L21" s="235"/>
      <c r="M21" s="237"/>
    </row>
    <row r="22" spans="1:13" ht="12" customHeight="1">
      <c r="A22" s="201"/>
      <c r="B22" s="201"/>
      <c r="C22" s="201"/>
      <c r="D22" s="201"/>
      <c r="E22" s="193"/>
      <c r="F22" s="193"/>
      <c r="G22" s="199"/>
      <c r="H22" s="201"/>
      <c r="I22" s="240"/>
      <c r="J22" s="201"/>
      <c r="K22" s="74"/>
      <c r="L22" s="201"/>
      <c r="M22" s="201"/>
    </row>
    <row r="23" spans="1:13" ht="12" customHeight="1">
      <c r="A23" s="241"/>
      <c r="B23" s="202" t="s">
        <v>278</v>
      </c>
      <c r="C23" s="203"/>
      <c r="D23" s="203" t="s">
        <v>282</v>
      </c>
      <c r="E23" s="203"/>
      <c r="F23" s="242" t="s">
        <v>175</v>
      </c>
      <c r="G23" s="199"/>
      <c r="H23" s="226" t="s">
        <v>184</v>
      </c>
      <c r="I23" s="197">
        <f>(F10+1)*4</f>
        <v>36</v>
      </c>
      <c r="J23" s="243"/>
      <c r="K23" s="244" t="s">
        <v>186</v>
      </c>
      <c r="L23" s="201"/>
      <c r="M23" s="201"/>
    </row>
    <row r="24" spans="1:13" ht="12" customHeight="1">
      <c r="A24" s="233" t="s">
        <v>268</v>
      </c>
      <c r="B24" s="219">
        <f>F12</f>
        <v>8</v>
      </c>
      <c r="C24" s="220" t="s">
        <v>6</v>
      </c>
      <c r="D24" s="220">
        <v>0</v>
      </c>
      <c r="E24" s="220" t="s">
        <v>7</v>
      </c>
      <c r="F24" s="221">
        <f>B24+D24</f>
        <v>8</v>
      </c>
      <c r="G24" s="199"/>
      <c r="H24" s="226" t="s">
        <v>185</v>
      </c>
      <c r="I24" s="243">
        <f>2*I23</f>
        <v>72</v>
      </c>
      <c r="J24" s="243"/>
      <c r="K24" s="244" t="s">
        <v>186</v>
      </c>
      <c r="L24" s="245"/>
      <c r="M24" s="201"/>
    </row>
    <row r="25" spans="1:13" ht="12" customHeight="1">
      <c r="A25" s="201"/>
      <c r="B25" s="240"/>
      <c r="C25" s="201"/>
      <c r="D25" s="201"/>
      <c r="E25" s="193"/>
      <c r="F25" s="193"/>
      <c r="G25" s="199"/>
      <c r="H25" s="201"/>
      <c r="I25" s="240"/>
      <c r="J25" s="201"/>
      <c r="K25" s="74"/>
      <c r="L25" s="245"/>
      <c r="M25" s="201"/>
    </row>
    <row r="26" spans="1:13" ht="12" customHeight="1">
      <c r="A26" s="241"/>
      <c r="B26" s="226" t="s">
        <v>265</v>
      </c>
      <c r="C26" s="224"/>
      <c r="D26" s="195" t="s">
        <v>175</v>
      </c>
      <c r="E26" s="193"/>
      <c r="F26" s="193"/>
      <c r="G26" s="199"/>
      <c r="H26" s="246"/>
      <c r="I26" s="247" t="s">
        <v>264</v>
      </c>
      <c r="J26" s="224"/>
      <c r="K26" s="202"/>
      <c r="L26" s="217" t="s">
        <v>263</v>
      </c>
      <c r="M26" s="224"/>
    </row>
    <row r="27" spans="1:13" ht="12" customHeight="1">
      <c r="A27" s="233" t="s">
        <v>260</v>
      </c>
      <c r="B27" s="248">
        <f>INT((F11-1)/6)+1</f>
        <v>2</v>
      </c>
      <c r="C27" s="224"/>
      <c r="D27" s="195">
        <f>F11</f>
        <v>8</v>
      </c>
      <c r="E27" s="193"/>
      <c r="F27" s="193"/>
      <c r="G27" s="199"/>
      <c r="H27" s="219" t="s">
        <v>261</v>
      </c>
      <c r="I27" s="248">
        <f>F11</f>
        <v>8</v>
      </c>
      <c r="J27" s="224"/>
      <c r="K27" s="202">
        <f>I21+3</f>
        <v>8</v>
      </c>
      <c r="L27" s="280" t="s">
        <v>262</v>
      </c>
      <c r="M27" s="224"/>
    </row>
    <row r="28" spans="1:13" ht="12" customHeight="1">
      <c r="A28" s="193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</row>
    <row r="29" spans="1:13" ht="12" customHeight="1">
      <c r="A29" s="195" t="s">
        <v>266</v>
      </c>
      <c r="B29" s="226"/>
      <c r="C29" s="197"/>
      <c r="D29" s="217" t="s">
        <v>252</v>
      </c>
      <c r="E29" s="197"/>
      <c r="F29" s="249"/>
      <c r="G29" s="197"/>
      <c r="H29" s="197"/>
      <c r="I29" s="226"/>
      <c r="J29" s="197"/>
      <c r="K29" s="217" t="s">
        <v>253</v>
      </c>
      <c r="L29" s="197"/>
      <c r="M29" s="249"/>
    </row>
    <row r="30" spans="1:13" ht="12" customHeight="1">
      <c r="A30" s="250" t="str">
        <f>IF(B5="Shajog","waffenlos, 2 mal","waffenlos")</f>
        <v>waffenlos</v>
      </c>
      <c r="B30" s="251">
        <f>IF(OR(G5="Auge des Krieges",G5="Diener des Netzes (k)",G5="Gladiator",G5="Hüter",G5="Ishasa",G5="Klingenmeister",G5="Mauerbrecher",G5="Reiter",G5="Schreiender Tod",G5="Schweigender Tod",G5="Seestreiter",G5="Streiter"),F12+M5,(IF(OR(G6="Auge des Krieges",G6="Diener des Netzes (k)",G6="Gladiator",G6="Hüter",G6="Ishasa",G6="Klingenmeister",G6="Mauerbrecher",G6="Reiter",G6="Schreiender Tod",G6="Schweigender Tod",G6="Seestreiter",G6="Streiter"),F12+M6,(IF(OR(G7="Auge des Krieges",G7="Diener des Netzes (k)",G7="Gladiator",G7="Hüter",G7="Ishasa",G7="Klingenmeister",G7="Mauerbrecher",G7="Reiter",G7="Schreiender Tod",G7="Schweigender Tod",G7="Seestreiter",G7="Streiter"),F12+M7,F12)))))</f>
        <v>8</v>
      </c>
      <c r="C30" s="252" t="s">
        <v>6</v>
      </c>
      <c r="D30" s="252">
        <v>0</v>
      </c>
      <c r="E30" s="252" t="s">
        <v>7</v>
      </c>
      <c r="F30" s="253">
        <f>B30+D30</f>
        <v>8</v>
      </c>
      <c r="G30" s="252"/>
      <c r="H30" s="252"/>
      <c r="I30" s="251">
        <f>F10</f>
        <v>8</v>
      </c>
      <c r="J30" s="252" t="s">
        <v>6</v>
      </c>
      <c r="K30" s="252">
        <f>IF(B5="Chirim",2,0)</f>
        <v>0</v>
      </c>
      <c r="L30" s="252" t="s">
        <v>7</v>
      </c>
      <c r="M30" s="253">
        <f>I30+K30</f>
        <v>8</v>
      </c>
    </row>
    <row r="31" spans="1:13" ht="12" customHeight="1">
      <c r="A31" s="254"/>
      <c r="B31" s="210">
        <f>IF(OR(G5="Auge des Krieges",G5="Diener des Netzes (k)",G5="Gladiator",G5="Hüter",G5="Ishasa",G5="Klingenmeister",G5="Mauerbrecher",G5="Reiter",G5="Schreiender Tod",G5="Schweigender Tod",G5="Seestreiter",G5="Streiter"),F12+M5,(IF(OR(G6="Auge des Krieges",G6="Diener des Netzes (k)",G6="Gladiator",G6="Hüter",G6="Ishasa",G6="Klingenmeister",G6="Mauerbrecher",G6="Reiter",G6="Schreiender Tod",G6="Schweigender Tod",G6="Seestreiter",G6="Streiter"),F12+M6,(IF(OR(G7="Auge des Krieges",G7="Diener des Netzes (k)",G7="Gladiator",G7="Hüter",G7="Ishasa",G7="Klingenmeister",G7="Mauerbrecher",G7="Reiter",G7="Schreiender Tod",G7="Schweigender Tod",G7="Seestreiter",G7="Streiter"),F12+M7,F12)))))</f>
        <v>8</v>
      </c>
      <c r="C31" s="211" t="s">
        <v>6</v>
      </c>
      <c r="D31" s="211"/>
      <c r="E31" s="211" t="s">
        <v>7</v>
      </c>
      <c r="F31" s="212">
        <f>B31+D31</f>
        <v>8</v>
      </c>
      <c r="G31" s="211"/>
      <c r="H31" s="211"/>
      <c r="I31" s="210">
        <f>F10</f>
        <v>8</v>
      </c>
      <c r="J31" s="211" t="s">
        <v>6</v>
      </c>
      <c r="K31" s="211"/>
      <c r="L31" s="211" t="s">
        <v>7</v>
      </c>
      <c r="M31" s="212">
        <f>I31+K31</f>
        <v>8</v>
      </c>
    </row>
    <row r="32" spans="1:13" ht="12" customHeight="1">
      <c r="A32" s="255"/>
      <c r="B32" s="210">
        <f>IF(OR(G5="Auge des Krieges",G5="Diener des Netzes (k)",G5="Gladiator",G5="Hüter",G5="Ishasa",G5="Klingenmeister",G5="Mauerbrecher",G5="Reiter",G5="Schreiender Tod",G5="Schweigender Tod",G5="Seestreiter",G5="Streiter"),F12+M5,(IF(OR(G6="Auge des Krieges",G6="Diener des Netzes (k)",G6="Gladiator",G6="Hüter",G6="Ishasa",G6="Klingenmeister",G6="Mauerbrecher",G6="Reiter",G6="Schreiender Tod",G6="Schweigender Tod",G6="Seestreiter",G6="Streiter"),F12+M6,(IF(OR(G7="Auge des Krieges",G7="Diener des Netzes (k)",G7="Gladiator",G7="Hüter",G7="Ishasa",G7="Klingenmeister",G7="Mauerbrecher",G7="Reiter",G7="Schreiender Tod",G7="Schweigender Tod",G7="Seestreiter",G7="Streiter"),F12+M7,F12)))))</f>
        <v>8</v>
      </c>
      <c r="C32" s="211" t="s">
        <v>6</v>
      </c>
      <c r="D32" s="211"/>
      <c r="E32" s="211" t="s">
        <v>7</v>
      </c>
      <c r="F32" s="212">
        <f>B32+D32</f>
        <v>8</v>
      </c>
      <c r="G32" s="211"/>
      <c r="H32" s="211"/>
      <c r="I32" s="210">
        <f>F10</f>
        <v>8</v>
      </c>
      <c r="J32" s="211" t="s">
        <v>6</v>
      </c>
      <c r="K32" s="211"/>
      <c r="L32" s="211" t="s">
        <v>7</v>
      </c>
      <c r="M32" s="212">
        <f>I32+K32</f>
        <v>8</v>
      </c>
    </row>
    <row r="33" spans="1:13" ht="12" customHeight="1">
      <c r="A33" s="256"/>
      <c r="B33" s="257">
        <f>IF(OR(G5="Auge des Krieges",G5="Diener des Netzes (k)",G5="Gladiator",G5="Hüter",G5="Ishasa",G5="Klingenmeister",G5="Mauerbrecher",G5="Reiter",G5="Schreiender Tod",G5="Schweigender Tod",G5="Seestreiter",G5="Streiter"),F12+M5,(IF(OR(G6="Auge des Krieges",G6="Diener des Netzes (k)",G6="Gladiator",G6="Hüter",G6="Ishasa",G6="Klingenmeister",G6="Mauerbrecher",G6="Reiter",G6="Schreiender Tod",G6="Schweigender Tod",G6="Seestreiter",G6="Streiter"),F12+M6,(IF(OR(G7="Auge des Krieges",G7="Diener des Netzes (k)",G7="Gladiator",G7="Hüter",G7="Ishasa",G7="Klingenmeister",G7="Mauerbrecher",G7="Reiter",G7="Schreiender Tod",G7="Schweigender Tod",G7="Seestreiter",G7="Streiter"),F12+M7,F12)))))</f>
        <v>8</v>
      </c>
      <c r="C33" s="258" t="s">
        <v>6</v>
      </c>
      <c r="D33" s="258"/>
      <c r="E33" s="258" t="s">
        <v>7</v>
      </c>
      <c r="F33" s="259">
        <f>B33+D33</f>
        <v>8</v>
      </c>
      <c r="G33" s="258"/>
      <c r="H33" s="258"/>
      <c r="I33" s="257">
        <f>F10</f>
        <v>8</v>
      </c>
      <c r="J33" s="258" t="s">
        <v>6</v>
      </c>
      <c r="K33" s="258"/>
      <c r="L33" s="258" t="s">
        <v>7</v>
      </c>
      <c r="M33" s="259">
        <f>I33+K33</f>
        <v>8</v>
      </c>
    </row>
    <row r="34" spans="1:13" ht="12" customHeight="1">
      <c r="A34" s="195" t="s">
        <v>267</v>
      </c>
      <c r="B34" s="223"/>
      <c r="C34" s="217"/>
      <c r="D34" s="217" t="s">
        <v>252</v>
      </c>
      <c r="E34" s="217"/>
      <c r="F34" s="204"/>
      <c r="G34" s="217"/>
      <c r="H34" s="217"/>
      <c r="I34" s="223"/>
      <c r="J34" s="217"/>
      <c r="K34" s="217" t="s">
        <v>253</v>
      </c>
      <c r="L34" s="217"/>
      <c r="M34" s="204"/>
    </row>
    <row r="35" spans="1:13" ht="12" customHeight="1">
      <c r="A35" s="250"/>
      <c r="B35" s="251">
        <f>IF(OR(G5="Auge des Krieges",G5="Diener des Netzes (k)",G5="Fährtensucher",G5="Hüter",G5="Klingenmeister",G5="Mauerbrecher",G5="Reiter",G5="Schweigender Tod",G5="Seestreiter",G5="Streiter",G5="Windreiter"),F12+M5,(IF(OR(G6="Auge des Krieges",G6="Diener des Netzes (k)",G6="Fährtensucher",G6="Hüter",G6="Klingenmeister",G6="Mauerbrecher",G6="Reiter",G6="Schweigender Tod",G6="Seestreiter",G6="Streiter",G6="Windreiter"),F12+M6,(IF(OR(G7="Auge des Krieges",G7="Diener des Netzes (k)",G7="Fährtensucher",G7="Hüter",G7="Klingenmeister",G7="Mauerbrecher",G7="Reiter",G7="Schweigender Tod",G7="Seestreiter",G7="Streiter",G7="Windreiter"),F12+M7,(IF(G5="Singender Tod",ROUND(F12+M11/8+M5,0),(IF(G6="Singender Tod",ROUND(F12+M11/8+M6,0),(IF(G7="Singender Tod",ROUND(F12+M11/8+M7,0),F12)))))))))))</f>
        <v>8</v>
      </c>
      <c r="C35" s="252" t="s">
        <v>6</v>
      </c>
      <c r="D35" s="252"/>
      <c r="E35" s="252" t="s">
        <v>7</v>
      </c>
      <c r="F35" s="253">
        <f>B35+D35</f>
        <v>8</v>
      </c>
      <c r="G35" s="252"/>
      <c r="H35" s="252"/>
      <c r="I35" s="251">
        <f>F10</f>
        <v>8</v>
      </c>
      <c r="J35" s="252" t="s">
        <v>6</v>
      </c>
      <c r="K35" s="252"/>
      <c r="L35" s="252" t="s">
        <v>7</v>
      </c>
      <c r="M35" s="253">
        <f>I35+K35</f>
        <v>8</v>
      </c>
    </row>
    <row r="36" spans="1:13" ht="12" customHeight="1">
      <c r="A36" s="260"/>
      <c r="B36" s="261">
        <f>IF(OR(G5="Auge des Krieges",G5="Diener des Netzes (k)",G5="Fährtensucher",G5="Hüter",G5="Klingenmeister",G5="Mauerbrecher",G5="Reiter",G5="Schweigender Tod",G5="Seestreiter",G5="Streiter",G5="Windreiter"),F12+M5,(IF(OR(G6="Auge des Krieges",G6="Diener des Netzes (k)",G6="Fährtensucher",G6="Hüter",G6="Klingenmeister",G6="Mauerbrecher",G6="Reiter",G6="Schweigender Tod",G6="Seestreiter",G6="Streiter",G6="Windreiter"),F12+M6,(IF(OR(G7="Auge des Krieges",G7="Diener des Netzes (k)",G7="Fährtensucher",G7="Hüter",G7="Klingenmeister",G7="Mauerbrecher",G7="Reiter",G7="Schweigender Tod",G7="Seestreiter",G7="Streiter",G7="Windreiter"),F12+M7,(IF(G5="Singender Tod",ROUND(F12+M11/8+M5,0),(IF(G6="Singender Tod",ROUND(F12+M11/8+M6,0),(IF(G7="Singender Tod",ROUND(F12+M11/8+M7,0),F12)))))))))))</f>
        <v>8</v>
      </c>
      <c r="C36" s="201" t="s">
        <v>6</v>
      </c>
      <c r="D36" s="201"/>
      <c r="E36" s="201" t="s">
        <v>7</v>
      </c>
      <c r="F36" s="253">
        <f>B36+D36</f>
        <v>8</v>
      </c>
      <c r="G36" s="201"/>
      <c r="H36" s="201"/>
      <c r="I36" s="261">
        <f>F10</f>
        <v>8</v>
      </c>
      <c r="J36" s="201" t="s">
        <v>6</v>
      </c>
      <c r="K36" s="201"/>
      <c r="L36" s="201" t="s">
        <v>7</v>
      </c>
      <c r="M36" s="262">
        <f>I36+K36</f>
        <v>8</v>
      </c>
    </row>
    <row r="37" spans="1:13" ht="12" customHeight="1">
      <c r="A37" s="263"/>
      <c r="B37" s="214">
        <f>IF(OR(G5="Auge des Krieges",G5="Diener des Netzes (k)",G5="Fährtensucher",G5="Hüter",G5="Klingenmeister",G5="Mauerbrecher",G5="Reiter",G5="Schweigender Tod",G5="Seestreiter",G5="Streiter",G5="Windreiter"),F12+M5,(IF(OR(G6="Auge des Krieges",G6="Diener des Netzes (k)",G6="Fährtensucher",G6="Hüter",G6="Klingenmeister",G6="Mauerbrecher",G6="Reiter",G6="Schweigender Tod",G6="Seestreiter",G6="Streiter",G6="Windreiter"),F12+M6,(IF(OR(G7="Auge des Krieges",G7="Diener des Netzes (k)",G7="Fährtensucher",G7="Hüter",G7="Klingenmeister",G7="Mauerbrecher",G7="Reiter",G7="Schweigender Tod",G7="Seestreiter",G7="Streiter",G7="Windreiter"),F12+M7,(IF(G5="Singender Tod",ROUND(F12+M11/8+M5,0),(IF(G6="Singender Tod",ROUND(F12+M11/8+M6,0),(IF(G7="Singender Tod",ROUND(F12+M11/8+M7,0),F12)))))))))))</f>
        <v>8</v>
      </c>
      <c r="C37" s="215" t="s">
        <v>6</v>
      </c>
      <c r="D37" s="215"/>
      <c r="E37" s="215" t="s">
        <v>7</v>
      </c>
      <c r="F37" s="216">
        <f>B37+D37</f>
        <v>8</v>
      </c>
      <c r="G37" s="215"/>
      <c r="H37" s="215"/>
      <c r="I37" s="214">
        <f>F10</f>
        <v>8</v>
      </c>
      <c r="J37" s="215" t="s">
        <v>6</v>
      </c>
      <c r="K37" s="215"/>
      <c r="L37" s="215" t="s">
        <v>7</v>
      </c>
      <c r="M37" s="216">
        <f>I37+K37</f>
        <v>8</v>
      </c>
    </row>
    <row r="38" ht="12" customHeight="1"/>
    <row r="39" spans="1:13" ht="12" customHeight="1">
      <c r="A39" s="193" t="s">
        <v>275</v>
      </c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</row>
    <row r="40" spans="1:13" ht="12" customHeight="1">
      <c r="A40" s="193"/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</row>
    <row r="41" spans="1:13" ht="12" customHeight="1">
      <c r="A41" s="193"/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</row>
    <row r="42" spans="1:13" ht="12" customHeight="1">
      <c r="A42" s="193"/>
      <c r="B42" s="265"/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</row>
    <row r="43" spans="1:13" ht="12" customHeight="1">
      <c r="A43" s="193" t="s">
        <v>276</v>
      </c>
      <c r="B43" s="265"/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M43" s="265"/>
    </row>
    <row r="44" spans="1:13" ht="12" customHeight="1">
      <c r="A44" s="193"/>
      <c r="B44" s="265"/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</row>
    <row r="45" spans="1:13" ht="12" customHeight="1">
      <c r="A45" s="193"/>
      <c r="B45" s="26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</row>
    <row r="46" spans="1:13" ht="12" customHeight="1">
      <c r="A46" s="193"/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</row>
  </sheetData>
  <printOptions horizontalCentered="1"/>
  <pageMargins left="0.984251968503937" right="0.3937007874015748" top="0.7874015748031497" bottom="0.787401574803149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A1" sqref="A1"/>
    </sheetView>
  </sheetViews>
  <sheetFormatPr defaultColWidth="11.00390625" defaultRowHeight="14.25"/>
  <cols>
    <col min="1" max="1" width="14.625" style="1" customWidth="1"/>
    <col min="2" max="2" width="6.125" style="1" customWidth="1"/>
    <col min="3" max="3" width="2.625" style="1" customWidth="1"/>
    <col min="4" max="4" width="6.125" style="1" customWidth="1"/>
    <col min="5" max="5" width="2.625" style="1" customWidth="1"/>
    <col min="6" max="6" width="6.125" style="1" customWidth="1"/>
    <col min="7" max="7" width="2.625" style="1" customWidth="1"/>
    <col min="8" max="8" width="14.625" style="1" customWidth="1"/>
    <col min="9" max="9" width="6.125" style="1" customWidth="1"/>
    <col min="10" max="10" width="2.625" style="1" customWidth="1"/>
    <col min="11" max="11" width="6.125" style="1" customWidth="1"/>
    <col min="12" max="12" width="2.625" style="1" customWidth="1"/>
    <col min="13" max="13" width="6.125" style="1" customWidth="1"/>
    <col min="14" max="16384" width="11.00390625" style="1" customWidth="1"/>
  </cols>
  <sheetData>
    <row r="1" ht="20.25" customHeight="1">
      <c r="G1" s="2" t="s">
        <v>270</v>
      </c>
    </row>
    <row r="2" ht="9.75" customHeight="1" thickBot="1"/>
    <row r="3" spans="1:13" ht="15" customHeight="1" thickBot="1">
      <c r="A3" s="186" t="s">
        <v>272</v>
      </c>
      <c r="B3" s="266"/>
      <c r="C3" s="266"/>
      <c r="D3" s="266"/>
      <c r="E3" s="266"/>
      <c r="F3" s="266"/>
      <c r="G3" s="266"/>
      <c r="H3" s="266"/>
      <c r="I3" s="267" t="s">
        <v>274</v>
      </c>
      <c r="K3" s="104"/>
      <c r="L3" s="105"/>
      <c r="M3" s="268"/>
    </row>
    <row r="4" spans="1:13" s="3" customFormat="1" ht="9.75" customHeight="1">
      <c r="A4" s="8"/>
      <c r="B4" s="9"/>
      <c r="G4" s="10"/>
      <c r="H4" s="10"/>
      <c r="I4" s="10"/>
      <c r="M4" s="11"/>
    </row>
    <row r="5" spans="1:13" ht="12" customHeight="1">
      <c r="A5" s="230" t="s">
        <v>5</v>
      </c>
      <c r="B5" s="206">
        <v>8</v>
      </c>
      <c r="C5" s="207" t="s">
        <v>6</v>
      </c>
      <c r="D5" s="207"/>
      <c r="E5" s="207" t="s">
        <v>7</v>
      </c>
      <c r="F5" s="208">
        <f>SUM(B5:E5)</f>
        <v>8</v>
      </c>
      <c r="G5" s="201"/>
      <c r="H5" s="230" t="s">
        <v>8</v>
      </c>
      <c r="I5" s="206">
        <v>8</v>
      </c>
      <c r="J5" s="207" t="s">
        <v>6</v>
      </c>
      <c r="K5" s="207"/>
      <c r="L5" s="207" t="s">
        <v>7</v>
      </c>
      <c r="M5" s="208">
        <f>SUM(I5:L5)</f>
        <v>8</v>
      </c>
    </row>
    <row r="6" spans="1:13" ht="12" customHeight="1">
      <c r="A6" s="209" t="s">
        <v>9</v>
      </c>
      <c r="B6" s="210">
        <v>8</v>
      </c>
      <c r="C6" s="211" t="s">
        <v>6</v>
      </c>
      <c r="D6" s="211"/>
      <c r="E6" s="211" t="s">
        <v>7</v>
      </c>
      <c r="F6" s="212">
        <f>SUM(B6:E6)</f>
        <v>8</v>
      </c>
      <c r="G6" s="201"/>
      <c r="H6" s="209" t="s">
        <v>10</v>
      </c>
      <c r="I6" s="210">
        <v>8</v>
      </c>
      <c r="J6" s="211" t="s">
        <v>6</v>
      </c>
      <c r="K6" s="211"/>
      <c r="L6" s="211" t="s">
        <v>7</v>
      </c>
      <c r="M6" s="212">
        <f>SUM(I6:L6)</f>
        <v>8</v>
      </c>
    </row>
    <row r="7" spans="1:13" ht="12" customHeight="1">
      <c r="A7" s="209" t="s">
        <v>11</v>
      </c>
      <c r="B7" s="210">
        <v>8</v>
      </c>
      <c r="C7" s="211" t="s">
        <v>6</v>
      </c>
      <c r="D7" s="211"/>
      <c r="E7" s="211" t="s">
        <v>7</v>
      </c>
      <c r="F7" s="212">
        <f>SUM(B7:D7)</f>
        <v>8</v>
      </c>
      <c r="G7" s="201"/>
      <c r="H7" s="209" t="s">
        <v>12</v>
      </c>
      <c r="I7" s="210">
        <v>8</v>
      </c>
      <c r="J7" s="211" t="s">
        <v>6</v>
      </c>
      <c r="K7" s="211"/>
      <c r="L7" s="211" t="s">
        <v>7</v>
      </c>
      <c r="M7" s="212">
        <f>SUM(I7:L7)</f>
        <v>8</v>
      </c>
    </row>
    <row r="8" spans="1:13" ht="12" customHeight="1">
      <c r="A8" s="213" t="s">
        <v>13</v>
      </c>
      <c r="B8" s="214">
        <v>8</v>
      </c>
      <c r="C8" s="215" t="s">
        <v>6</v>
      </c>
      <c r="D8" s="215"/>
      <c r="E8" s="215" t="s">
        <v>7</v>
      </c>
      <c r="F8" s="216">
        <f>SUM(B8:E8)</f>
        <v>8</v>
      </c>
      <c r="G8" s="201"/>
      <c r="H8" s="213" t="s">
        <v>14</v>
      </c>
      <c r="I8" s="214">
        <v>8</v>
      </c>
      <c r="J8" s="215" t="s">
        <v>6</v>
      </c>
      <c r="K8" s="215"/>
      <c r="L8" s="215" t="s">
        <v>7</v>
      </c>
      <c r="M8" s="216">
        <f>SUM(I8:L8)</f>
        <v>8</v>
      </c>
    </row>
    <row r="9" spans="1:13" ht="12" customHeight="1">
      <c r="A9" s="200"/>
      <c r="B9" s="201"/>
      <c r="C9" s="201"/>
      <c r="D9" s="201"/>
      <c r="E9" s="201"/>
      <c r="F9" s="201"/>
      <c r="G9" s="201"/>
      <c r="H9" s="200"/>
      <c r="I9" s="201"/>
      <c r="J9" s="201"/>
      <c r="K9" s="201"/>
      <c r="L9" s="201"/>
      <c r="M9" s="201"/>
    </row>
    <row r="10" spans="1:13" ht="12" customHeight="1">
      <c r="A10" s="218" t="s">
        <v>171</v>
      </c>
      <c r="B10" s="206">
        <f>INT(((F7+F8+M8)+16)/7+1)</f>
        <v>6</v>
      </c>
      <c r="C10" s="207" t="s">
        <v>6</v>
      </c>
      <c r="D10" s="207"/>
      <c r="E10" s="207" t="s">
        <v>7</v>
      </c>
      <c r="F10" s="208">
        <f>B10+D10</f>
        <v>6</v>
      </c>
      <c r="G10" s="201"/>
      <c r="H10" s="218" t="s">
        <v>171</v>
      </c>
      <c r="I10" s="206">
        <v>0</v>
      </c>
      <c r="J10" s="207" t="s">
        <v>6</v>
      </c>
      <c r="K10" s="207"/>
      <c r="L10" s="207" t="s">
        <v>7</v>
      </c>
      <c r="M10" s="208">
        <f>I10+K10</f>
        <v>0</v>
      </c>
    </row>
    <row r="11" spans="1:13" ht="12" customHeight="1">
      <c r="A11" s="138" t="s">
        <v>172</v>
      </c>
      <c r="B11" s="219">
        <f>INT((M5+M6+M8+16)/7+1)</f>
        <v>6</v>
      </c>
      <c r="C11" s="220" t="s">
        <v>6</v>
      </c>
      <c r="D11" s="220"/>
      <c r="E11" s="220" t="s">
        <v>7</v>
      </c>
      <c r="F11" s="221">
        <f>B11+D11</f>
        <v>6</v>
      </c>
      <c r="G11" s="201"/>
      <c r="H11" s="138" t="s">
        <v>172</v>
      </c>
      <c r="I11" s="219">
        <f>ROUND((M5+M8)/2,0)-8</f>
        <v>0</v>
      </c>
      <c r="J11" s="220" t="s">
        <v>6</v>
      </c>
      <c r="K11" s="220"/>
      <c r="L11" s="220" t="s">
        <v>7</v>
      </c>
      <c r="M11" s="221">
        <f>I11+K11</f>
        <v>0</v>
      </c>
    </row>
    <row r="12" spans="1:13" ht="12" customHeight="1">
      <c r="A12" s="74"/>
      <c r="B12" s="201"/>
      <c r="C12" s="201"/>
      <c r="D12" s="201"/>
      <c r="E12" s="201"/>
      <c r="F12" s="222"/>
      <c r="G12" s="201"/>
      <c r="H12" s="74"/>
      <c r="I12" s="201"/>
      <c r="J12" s="201"/>
      <c r="K12" s="201"/>
      <c r="L12" s="201"/>
      <c r="M12" s="222"/>
    </row>
    <row r="13" spans="1:13" ht="12" customHeight="1">
      <c r="A13" s="195" t="s">
        <v>176</v>
      </c>
      <c r="B13" s="217">
        <f>ROUND(3*(F7+10),0)</f>
        <v>54</v>
      </c>
      <c r="C13" s="269" t="s">
        <v>183</v>
      </c>
      <c r="D13" s="224">
        <f>ROUND(B13/2,0)</f>
        <v>27</v>
      </c>
      <c r="E13" s="193"/>
      <c r="F13" s="193"/>
      <c r="G13" s="199"/>
      <c r="H13" s="195" t="s">
        <v>273</v>
      </c>
      <c r="I13" s="217">
        <f>B13*1.5</f>
        <v>81</v>
      </c>
      <c r="J13" s="217" t="s">
        <v>183</v>
      </c>
      <c r="K13" s="224">
        <f>ROUND(I13/2,0)</f>
        <v>41</v>
      </c>
      <c r="L13" s="193"/>
      <c r="M13" s="193"/>
    </row>
    <row r="14" spans="1:13" ht="12" customHeight="1">
      <c r="A14" s="201"/>
      <c r="B14" s="201"/>
      <c r="C14" s="201"/>
      <c r="D14" s="201"/>
      <c r="E14" s="193"/>
      <c r="F14" s="193"/>
      <c r="G14" s="199"/>
      <c r="H14" s="201"/>
      <c r="I14" s="240"/>
      <c r="J14" s="201"/>
      <c r="K14" s="74"/>
      <c r="L14" s="201"/>
      <c r="M14" s="201"/>
    </row>
    <row r="15" spans="1:13" ht="12" customHeight="1">
      <c r="A15" s="195" t="s">
        <v>268</v>
      </c>
      <c r="B15" s="223">
        <f>F7</f>
        <v>8</v>
      </c>
      <c r="C15" s="217" t="s">
        <v>6</v>
      </c>
      <c r="D15" s="217">
        <v>0</v>
      </c>
      <c r="E15" s="217" t="s">
        <v>7</v>
      </c>
      <c r="F15" s="204">
        <f>B15+D15</f>
        <v>8</v>
      </c>
      <c r="G15" s="199"/>
      <c r="H15" s="195" t="s">
        <v>178</v>
      </c>
      <c r="I15" s="223">
        <f>F6+15</f>
        <v>23</v>
      </c>
      <c r="J15" s="195"/>
      <c r="K15" s="195" t="s">
        <v>182</v>
      </c>
      <c r="L15" s="249"/>
      <c r="M15" s="224">
        <f>ROUND(I15/5,0)</f>
        <v>5</v>
      </c>
    </row>
    <row r="16" spans="1:13" ht="12" customHeight="1">
      <c r="A16" s="201"/>
      <c r="B16" s="240"/>
      <c r="C16" s="201"/>
      <c r="D16" s="201"/>
      <c r="E16" s="193"/>
      <c r="F16" s="193"/>
      <c r="G16" s="199"/>
      <c r="H16" s="201"/>
      <c r="I16" s="240"/>
      <c r="J16" s="201"/>
      <c r="K16" s="74"/>
      <c r="L16" s="245"/>
      <c r="M16" s="201"/>
    </row>
    <row r="17" spans="1:13" ht="12" customHeight="1">
      <c r="A17" s="195" t="s">
        <v>260</v>
      </c>
      <c r="B17" s="223">
        <f>INT((F6-1)/6)+1</f>
        <v>2</v>
      </c>
      <c r="C17" s="223" t="s">
        <v>277</v>
      </c>
      <c r="D17" s="224">
        <f>F6</f>
        <v>8</v>
      </c>
      <c r="E17" s="193"/>
      <c r="F17" s="193"/>
      <c r="G17" s="199"/>
      <c r="H17" s="195" t="s">
        <v>261</v>
      </c>
      <c r="I17" s="248">
        <f>F6</f>
        <v>8</v>
      </c>
      <c r="J17" s="224"/>
      <c r="K17" s="202">
        <f>M15+3</f>
        <v>8</v>
      </c>
      <c r="L17" s="280" t="s">
        <v>262</v>
      </c>
      <c r="M17" s="224"/>
    </row>
    <row r="18" spans="1:13" ht="12" customHeight="1">
      <c r="A18" s="193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</row>
    <row r="19" spans="1:13" ht="12" customHeight="1">
      <c r="A19" s="195" t="s">
        <v>266</v>
      </c>
      <c r="B19" s="226"/>
      <c r="C19" s="197"/>
      <c r="D19" s="217" t="s">
        <v>252</v>
      </c>
      <c r="E19" s="197"/>
      <c r="F19" s="249"/>
      <c r="G19" s="197"/>
      <c r="H19" s="197"/>
      <c r="I19" s="226"/>
      <c r="J19" s="197"/>
      <c r="K19" s="217" t="s">
        <v>253</v>
      </c>
      <c r="L19" s="197"/>
      <c r="M19" s="249"/>
    </row>
    <row r="20" spans="1:13" ht="12" customHeight="1">
      <c r="A20" s="250"/>
      <c r="B20" s="251">
        <f>F7</f>
        <v>8</v>
      </c>
      <c r="C20" s="252" t="s">
        <v>6</v>
      </c>
      <c r="D20" s="252"/>
      <c r="E20" s="252" t="s">
        <v>7</v>
      </c>
      <c r="F20" s="253">
        <f>B20+D20</f>
        <v>8</v>
      </c>
      <c r="G20" s="200"/>
      <c r="H20" s="200"/>
      <c r="I20" s="251">
        <f>F5</f>
        <v>8</v>
      </c>
      <c r="J20" s="252" t="s">
        <v>6</v>
      </c>
      <c r="K20" s="252"/>
      <c r="L20" s="252" t="s">
        <v>7</v>
      </c>
      <c r="M20" s="253">
        <f>I20+K20</f>
        <v>8</v>
      </c>
    </row>
    <row r="21" spans="1:13" ht="12" customHeight="1">
      <c r="A21" s="250"/>
      <c r="B21" s="251">
        <f>F7</f>
        <v>8</v>
      </c>
      <c r="C21" s="252" t="s">
        <v>6</v>
      </c>
      <c r="D21" s="252"/>
      <c r="E21" s="252" t="s">
        <v>7</v>
      </c>
      <c r="F21" s="253">
        <f>B21+D21</f>
        <v>8</v>
      </c>
      <c r="G21" s="252"/>
      <c r="H21" s="252"/>
      <c r="I21" s="251">
        <f>F5</f>
        <v>8</v>
      </c>
      <c r="J21" s="252" t="s">
        <v>6</v>
      </c>
      <c r="K21" s="252"/>
      <c r="L21" s="252" t="s">
        <v>7</v>
      </c>
      <c r="M21" s="253">
        <f>I21+K21</f>
        <v>8</v>
      </c>
    </row>
    <row r="22" spans="1:13" ht="12" customHeight="1">
      <c r="A22" s="195" t="s">
        <v>267</v>
      </c>
      <c r="B22" s="223"/>
      <c r="C22" s="217"/>
      <c r="D22" s="217" t="s">
        <v>252</v>
      </c>
      <c r="E22" s="217"/>
      <c r="F22" s="204"/>
      <c r="G22" s="217"/>
      <c r="H22" s="217"/>
      <c r="I22" s="223"/>
      <c r="J22" s="217"/>
      <c r="K22" s="217" t="s">
        <v>253</v>
      </c>
      <c r="L22" s="217"/>
      <c r="M22" s="204"/>
    </row>
    <row r="23" spans="1:13" ht="12" customHeight="1">
      <c r="A23" s="250"/>
      <c r="B23" s="251">
        <f>F7</f>
        <v>8</v>
      </c>
      <c r="C23" s="252" t="s">
        <v>6</v>
      </c>
      <c r="D23" s="252"/>
      <c r="E23" s="252" t="s">
        <v>7</v>
      </c>
      <c r="F23" s="253">
        <f>B23+D23</f>
        <v>8</v>
      </c>
      <c r="G23" s="252"/>
      <c r="H23" s="252"/>
      <c r="I23" s="251">
        <f>F5</f>
        <v>8</v>
      </c>
      <c r="J23" s="252" t="s">
        <v>6</v>
      </c>
      <c r="K23" s="252"/>
      <c r="L23" s="252" t="s">
        <v>7</v>
      </c>
      <c r="M23" s="253">
        <f>I23+K23</f>
        <v>8</v>
      </c>
    </row>
    <row r="24" spans="1:13" ht="12" customHeight="1">
      <c r="A24" s="263"/>
      <c r="B24" s="214">
        <f>F7</f>
        <v>8</v>
      </c>
      <c r="C24" s="215" t="s">
        <v>6</v>
      </c>
      <c r="D24" s="215"/>
      <c r="E24" s="215" t="s">
        <v>7</v>
      </c>
      <c r="F24" s="216">
        <f>B24+D24</f>
        <v>8</v>
      </c>
      <c r="G24" s="215"/>
      <c r="H24" s="215"/>
      <c r="I24" s="214">
        <f>F5</f>
        <v>8</v>
      </c>
      <c r="J24" s="215" t="s">
        <v>6</v>
      </c>
      <c r="K24" s="215"/>
      <c r="L24" s="215" t="s">
        <v>7</v>
      </c>
      <c r="M24" s="216">
        <f>I24+K24</f>
        <v>8</v>
      </c>
    </row>
    <row r="25" spans="1:13" ht="12" customHeight="1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</row>
    <row r="26" spans="1:13" ht="12" customHeight="1">
      <c r="A26" s="193" t="s">
        <v>275</v>
      </c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</row>
    <row r="27" spans="1:13" ht="12" customHeight="1">
      <c r="A27" s="193"/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</row>
    <row r="28" spans="1:13" ht="12" customHeight="1">
      <c r="A28" s="193"/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</row>
    <row r="29" spans="1:13" ht="12" customHeight="1">
      <c r="A29" s="193"/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</row>
    <row r="30" spans="1:13" ht="12" customHeight="1">
      <c r="A30" s="193" t="s">
        <v>276</v>
      </c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</row>
    <row r="31" spans="1:13" ht="12" customHeight="1">
      <c r="A31" s="193"/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</row>
    <row r="32" spans="1:13" ht="12" customHeight="1">
      <c r="A32" s="193"/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</row>
    <row r="33" spans="1:13" ht="12" customHeight="1">
      <c r="A33" s="193"/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</row>
    <row r="34" spans="1:13" ht="15">
      <c r="A34" s="270"/>
      <c r="B34" s="270"/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</row>
  </sheetData>
  <printOptions horizontalCentered="1"/>
  <pageMargins left="0.984251968503937" right="0.3937007874015748" top="0.1968503937007874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Patty</dc:creator>
  <cp:keywords/>
  <dc:description/>
  <cp:lastModifiedBy>Patricia</cp:lastModifiedBy>
  <cp:lastPrinted>2005-01-25T16:06:15Z</cp:lastPrinted>
  <dcterms:created xsi:type="dcterms:W3CDTF">2004-10-12T01:46:44Z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